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2" activeTab="5"/>
  </bookViews>
  <sheets>
    <sheet name="Двоеборье проф." sheetId="1" r:id="rId1"/>
    <sheet name="Двоеборье люб" sheetId="2" r:id="rId2"/>
    <sheet name="ПРО тяга б.э." sheetId="3" r:id="rId3"/>
    <sheet name="Люб. тяга б.э." sheetId="4" r:id="rId4"/>
    <sheet name="ПРО жим софт мн.петельная" sheetId="5" r:id="rId5"/>
    <sheet name="Люб. жим б.э." sheetId="6" r:id="rId6"/>
    <sheet name="Люб. Военный жим" sheetId="7" r:id="rId7"/>
  </sheets>
  <definedNames/>
  <calcPr fullCalcOnLoad="1" refMode="R1C1"/>
</workbook>
</file>

<file path=xl/sharedStrings.xml><?xml version="1.0" encoding="utf-8"?>
<sst xmlns="http://schemas.openxmlformats.org/spreadsheetml/2006/main" count="1277" uniqueCount="477">
  <si>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</si>
  <si>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</si>
  <si>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</si>
  <si>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</si>
  <si>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</si>
  <si>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</si>
  <si>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</si>
  <si>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</si>
  <si>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</si>
  <si>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Shv/Mel</t>
  </si>
  <si>
    <t>Жим лёжа</t>
  </si>
  <si>
    <t>ВЕСОВАЯ КАТЕГОРИЯ   75</t>
  </si>
  <si>
    <t>Зубарев Андрей</t>
  </si>
  <si>
    <t>1. Зубарев Андрей</t>
  </si>
  <si>
    <t>Открытая (06.01.1985)/34</t>
  </si>
  <si>
    <t>72,95</t>
  </si>
  <si>
    <t xml:space="preserve">Сталь Белгорорья </t>
  </si>
  <si>
    <t xml:space="preserve">Белгород/Белгородская область </t>
  </si>
  <si>
    <t>120,0</t>
  </si>
  <si>
    <t>130,0</t>
  </si>
  <si>
    <t>140,0</t>
  </si>
  <si>
    <t xml:space="preserve">Рядинский Денис </t>
  </si>
  <si>
    <t>Чубарых Петр</t>
  </si>
  <si>
    <t>2. Чубарых Петр</t>
  </si>
  <si>
    <t>Открытая (17.04.1980)/39</t>
  </si>
  <si>
    <t>73,75</t>
  </si>
  <si>
    <t xml:space="preserve">Титан </t>
  </si>
  <si>
    <t xml:space="preserve">Новый Оскол/Белгородская область </t>
  </si>
  <si>
    <t>107,5</t>
  </si>
  <si>
    <t>110,0</t>
  </si>
  <si>
    <t>115,0</t>
  </si>
  <si>
    <t xml:space="preserve">Шульгин Сергей </t>
  </si>
  <si>
    <t>ВЕСОВАЯ КАТЕГОРИЯ   82.5</t>
  </si>
  <si>
    <t>Бугаев Артём</t>
  </si>
  <si>
    <t>1. Бугаев Артём</t>
  </si>
  <si>
    <t>Юноши 18 - 19 (26.01.2000)/19</t>
  </si>
  <si>
    <t>76,30</t>
  </si>
  <si>
    <t>127,5</t>
  </si>
  <si>
    <t>135,0</t>
  </si>
  <si>
    <t>ВЕСОВАЯ КАТЕГОРИЯ   90</t>
  </si>
  <si>
    <t>Жинкин Дмитрий</t>
  </si>
  <si>
    <t>1. Жинкин Дмитрий</t>
  </si>
  <si>
    <t>Открытая (01.07.1980)/39</t>
  </si>
  <si>
    <t>89,10</t>
  </si>
  <si>
    <t>125,0</t>
  </si>
  <si>
    <t>132,5</t>
  </si>
  <si>
    <t>137,5</t>
  </si>
  <si>
    <t>Дюканов Андрей</t>
  </si>
  <si>
    <t>2. Дюканов Андрей</t>
  </si>
  <si>
    <t>Открытая (09.01.1995)/24</t>
  </si>
  <si>
    <t>90,00</t>
  </si>
  <si>
    <t xml:space="preserve">лично </t>
  </si>
  <si>
    <t>117,5</t>
  </si>
  <si>
    <t xml:space="preserve"> </t>
  </si>
  <si>
    <t>ВЕСОВАЯ КАТЕГОРИЯ   100</t>
  </si>
  <si>
    <t>Величко Владимир</t>
  </si>
  <si>
    <t>1. Величко Владимир</t>
  </si>
  <si>
    <t>Юноши 18 - 19 (01.04.2000)/19</t>
  </si>
  <si>
    <t>97,10</t>
  </si>
  <si>
    <t>Журавель Сергей</t>
  </si>
  <si>
    <t>1. Журавель Сергей</t>
  </si>
  <si>
    <t>Мастера 45 - 49 (25.03.1969)/50</t>
  </si>
  <si>
    <t>96,25</t>
  </si>
  <si>
    <t>142,5</t>
  </si>
  <si>
    <t>145,0</t>
  </si>
  <si>
    <t>147,5</t>
  </si>
  <si>
    <t>ВЕСОВАЯ КАТЕГОРИЯ   110</t>
  </si>
  <si>
    <t>Пахомов Никита</t>
  </si>
  <si>
    <t>1. Пахомов Никита</t>
  </si>
  <si>
    <t>Открытая (03.10.1991)/27</t>
  </si>
  <si>
    <t>106,25</t>
  </si>
  <si>
    <t>105,0</t>
  </si>
  <si>
    <t>Ревковский Андрей</t>
  </si>
  <si>
    <t>2. Ревковский Андрей</t>
  </si>
  <si>
    <t>Открытая (04.06.1986)/33</t>
  </si>
  <si>
    <t>104,40</t>
  </si>
  <si>
    <t>70,0</t>
  </si>
  <si>
    <t>80,0</t>
  </si>
  <si>
    <t>ВЕСОВАЯ КАТЕГОРИЯ   125</t>
  </si>
  <si>
    <t>Агарков Сергей</t>
  </si>
  <si>
    <t>1. Агарков Сергей</t>
  </si>
  <si>
    <t>Мастера 45 - 49 (02.06.1972)/47</t>
  </si>
  <si>
    <t>120,55</t>
  </si>
  <si>
    <t xml:space="preserve">Стальное звено </t>
  </si>
  <si>
    <t xml:space="preserve">Воронеж/Воронежская область </t>
  </si>
  <si>
    <t>150,0</t>
  </si>
  <si>
    <t>160,0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</si>
  <si>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</si>
  <si>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</si>
  <si>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</si>
  <si>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</si>
  <si>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</si>
  <si>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</si>
  <si>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</si>
  <si>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Юноши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</si>
  <si>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</si>
  <si>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</si>
  <si>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</si>
  <si>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</si>
  <si>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</si>
  <si>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Юноши 18 - 19 </t>
  </si>
  <si>
    <t>82.5</t>
  </si>
  <si>
    <t>86,9458</t>
  </si>
  <si>
    <t>100</t>
  </si>
  <si>
    <t>78,8486</t>
  </si>
  <si>
    <t xml:space="preserve">Открытая </t>
  </si>
  <si>
    <t>75</t>
  </si>
  <si>
    <t>88,3090</t>
  </si>
  <si>
    <t>90</t>
  </si>
  <si>
    <t>80,9738</t>
  </si>
  <si>
    <t>77,4352</t>
  </si>
  <si>
    <t>68,7728</t>
  </si>
  <si>
    <t>110</t>
  </si>
  <si>
    <t>59,5815</t>
  </si>
  <si>
    <t>43,5840</t>
  </si>
  <si>
    <t xml:space="preserve">Мастера </t>
  </si>
  <si>
    <t xml:space="preserve">Мастера 45 - 49 </t>
  </si>
  <si>
    <t>97,5905</t>
  </si>
  <si>
    <t>125</t>
  </si>
  <si>
    <t>91,9813</t>
  </si>
  <si>
    <t xml:space="preserve">Командное первенство </t>
  </si>
  <si>
    <t xml:space="preserve">Команда </t>
  </si>
  <si>
    <t xml:space="preserve">Очки </t>
  </si>
  <si>
    <t xml:space="preserve">Участники </t>
  </si>
  <si>
    <t xml:space="preserve">69(9+12+12+12+12+12) </t>
  </si>
  <si>
    <t xml:space="preserve">Чубарых Петр, Бугаев Артём, Жинкин Дмитрий, Пахомов Никита, Журавель Сергей, Величко Владимир </t>
  </si>
  <si>
    <t xml:space="preserve">21(12+9) </t>
  </si>
  <si>
    <t xml:space="preserve">Зубарев Андрей, Ревковский Андрей </t>
  </si>
  <si>
    <t xml:space="preserve">12(12) </t>
  </si>
  <si>
    <t xml:space="preserve">Агарков Сергей </t>
  </si>
  <si>
    <t>Результат</t>
  </si>
  <si>
    <t>Крапивенцева Яна</t>
  </si>
  <si>
    <t>1. Крапивенцева Яна</t>
  </si>
  <si>
    <t>Девушки 18 - 19 (04.02.2001)/18</t>
  </si>
  <si>
    <t>72,40</t>
  </si>
  <si>
    <t>40,0</t>
  </si>
  <si>
    <t>42,5</t>
  </si>
  <si>
    <t>45,0</t>
  </si>
  <si>
    <t>ВЕСОВАЯ КАТЕГОРИЯ   60</t>
  </si>
  <si>
    <t>Белый Гордей</t>
  </si>
  <si>
    <t>1. Белый Гордей</t>
  </si>
  <si>
    <t>Юноши 18 - 19 (23.11.2002)/16</t>
  </si>
  <si>
    <t>58,50</t>
  </si>
  <si>
    <t xml:space="preserve">Русич </t>
  </si>
  <si>
    <t xml:space="preserve">Алексеевка/Белгородская область </t>
  </si>
  <si>
    <t>87,5</t>
  </si>
  <si>
    <t>92,5</t>
  </si>
  <si>
    <t>97,5</t>
  </si>
  <si>
    <t xml:space="preserve">Костенников Олег Федорович </t>
  </si>
  <si>
    <t>Орлов Александр</t>
  </si>
  <si>
    <t>2. Орлов Александр</t>
  </si>
  <si>
    <t>Юноши 18 - 19 (18.09.2004)/15</t>
  </si>
  <si>
    <t>57,90</t>
  </si>
  <si>
    <t xml:space="preserve">Олимпийский </t>
  </si>
  <si>
    <t xml:space="preserve">Строитель/Белгородская область </t>
  </si>
  <si>
    <t>50,0</t>
  </si>
  <si>
    <t>60,0</t>
  </si>
  <si>
    <t xml:space="preserve">Кильдюшев Андрей </t>
  </si>
  <si>
    <t>Тудор Станислав</t>
  </si>
  <si>
    <t>1. Тудор Станислав</t>
  </si>
  <si>
    <t>Открытая (03.06.1985)/34</t>
  </si>
  <si>
    <t>58,80</t>
  </si>
  <si>
    <t>ВЕСОВАЯ КАТЕГОРИЯ   67.5</t>
  </si>
  <si>
    <t>Гречко Станислав</t>
  </si>
  <si>
    <t>1. Гречко Станислав</t>
  </si>
  <si>
    <t>Юноши 18 - 19 (24.04.2000)/19</t>
  </si>
  <si>
    <t>65,85</t>
  </si>
  <si>
    <t xml:space="preserve">Бел ГАУ </t>
  </si>
  <si>
    <t>100,0</t>
  </si>
  <si>
    <t xml:space="preserve">Гурный Никита </t>
  </si>
  <si>
    <t>Каськов Максим</t>
  </si>
  <si>
    <t>2. Каськов Максим</t>
  </si>
  <si>
    <t>Юноши 18 - 19 (23.07.2000)/19</t>
  </si>
  <si>
    <t>63,00</t>
  </si>
  <si>
    <t>75,0</t>
  </si>
  <si>
    <t>85,0</t>
  </si>
  <si>
    <t>Потапов Алексей</t>
  </si>
  <si>
    <t>1. Потапов Алексей</t>
  </si>
  <si>
    <t>Открытая (04.06.1997)/22</t>
  </si>
  <si>
    <t>66,90</t>
  </si>
  <si>
    <t>95,0</t>
  </si>
  <si>
    <t>Овчаров Александр</t>
  </si>
  <si>
    <t>1. Овчаров Александр</t>
  </si>
  <si>
    <t>Юноши 18 - 19 (20.06.2000)/19</t>
  </si>
  <si>
    <t>71,50</t>
  </si>
  <si>
    <t xml:space="preserve">Чернянка/Белгородская область </t>
  </si>
  <si>
    <t>Волошенко Виктор</t>
  </si>
  <si>
    <t>2. Волошенко Виктор</t>
  </si>
  <si>
    <t>Юноши 18 - 19 (31.07.2004)/15</t>
  </si>
  <si>
    <t>74,70</t>
  </si>
  <si>
    <t>112,5</t>
  </si>
  <si>
    <t>-. Гирявенко Дмитрий</t>
  </si>
  <si>
    <t>Юноши 18 - 19 (27.04.2003)/16</t>
  </si>
  <si>
    <t>69,10</t>
  </si>
  <si>
    <t>82,5</t>
  </si>
  <si>
    <t>Шульгин Виталий</t>
  </si>
  <si>
    <t>1. Шульгин Виталий</t>
  </si>
  <si>
    <t>Открытая (22.09.1997)/21</t>
  </si>
  <si>
    <t>75,00</t>
  </si>
  <si>
    <t>Гребнев Алексей</t>
  </si>
  <si>
    <t>2. Гребнев Алексей</t>
  </si>
  <si>
    <t>Открытая (13.08.1992)/27</t>
  </si>
  <si>
    <t>Косюта Дмитрий</t>
  </si>
  <si>
    <t>3. Косюта Дмитрий</t>
  </si>
  <si>
    <t>Открытая (08.09.1994)/25</t>
  </si>
  <si>
    <t>74,90</t>
  </si>
  <si>
    <t>Одинцов Артём</t>
  </si>
  <si>
    <t>2. Одинцов Артём</t>
  </si>
  <si>
    <t>Юноши 18 - 19 (12.11.2004)/14</t>
  </si>
  <si>
    <t>75,10</t>
  </si>
  <si>
    <t>90,0</t>
  </si>
  <si>
    <t>Черных Александр</t>
  </si>
  <si>
    <t>1. Черных Александр</t>
  </si>
  <si>
    <t>Открытая (20.11.1997)/21</t>
  </si>
  <si>
    <t>79,75</t>
  </si>
  <si>
    <t>Коростелёв Федор</t>
  </si>
  <si>
    <t>1. Коростелёв Федор</t>
  </si>
  <si>
    <t>Открытая (20.07.1984)/35</t>
  </si>
  <si>
    <t>86,50</t>
  </si>
  <si>
    <t xml:space="preserve">Старый Оскол/Белгородская область </t>
  </si>
  <si>
    <t>165,0</t>
  </si>
  <si>
    <t>170,0</t>
  </si>
  <si>
    <t>2. Жинкин Дмитрий</t>
  </si>
  <si>
    <t>155,0</t>
  </si>
  <si>
    <t>Мусиенко Константин</t>
  </si>
  <si>
    <t>3. Мусиенко Константин</t>
  </si>
  <si>
    <t>Открытая (19.07.1989)/30</t>
  </si>
  <si>
    <t>Шаповалов Ярослав</t>
  </si>
  <si>
    <t>4. Шаповалов Ярослав</t>
  </si>
  <si>
    <t>Открытая (08.03.1993)/26</t>
  </si>
  <si>
    <t>88,70</t>
  </si>
  <si>
    <t>Коломыцев Сергей</t>
  </si>
  <si>
    <t>5. Коломыцев Сергей</t>
  </si>
  <si>
    <t>Открытая (06.12.1988)/30</t>
  </si>
  <si>
    <t>88,10</t>
  </si>
  <si>
    <t>6. Дюканов Андрей</t>
  </si>
  <si>
    <t>122,5</t>
  </si>
  <si>
    <t>Гирявенко Сергей</t>
  </si>
  <si>
    <t>1. Гирявенко Сергей</t>
  </si>
  <si>
    <t>Мастера 45 - 49 (07.01.1978)/41</t>
  </si>
  <si>
    <t>95,10</t>
  </si>
  <si>
    <t xml:space="preserve">Женщины </t>
  </si>
  <si>
    <t xml:space="preserve">Девушки </t>
  </si>
  <si>
    <t>35,3218</t>
  </si>
  <si>
    <t>97,1747</t>
  </si>
  <si>
    <t>91,5736</t>
  </si>
  <si>
    <t>86,5247</t>
  </si>
  <si>
    <t>60</t>
  </si>
  <si>
    <t>82,5112</t>
  </si>
  <si>
    <t>67.5</t>
  </si>
  <si>
    <t>81,0646</t>
  </si>
  <si>
    <t>73,4827</t>
  </si>
  <si>
    <t>68,4304</t>
  </si>
  <si>
    <t>49,7783</t>
  </si>
  <si>
    <t>122,4397</t>
  </si>
  <si>
    <t>102,0000</t>
  </si>
  <si>
    <t>89,7075</t>
  </si>
  <si>
    <t>86,8628</t>
  </si>
  <si>
    <t>86,6580</t>
  </si>
  <si>
    <t>84,8685</t>
  </si>
  <si>
    <t>84,1462</t>
  </si>
  <si>
    <t>82,4720</t>
  </si>
  <si>
    <t>80,4870</t>
  </si>
  <si>
    <t>78,5725</t>
  </si>
  <si>
    <t>73,1625</t>
  </si>
  <si>
    <t>66,5200</t>
  </si>
  <si>
    <t>85,3804</t>
  </si>
  <si>
    <t xml:space="preserve">66(12+9+12+9+12+12) </t>
  </si>
  <si>
    <t xml:space="preserve">Бугаев Артём, Жинкин Дмитрий, Потапов Алексей, Гребнев Алексей, Шульгин Виталий, Крапивенцева Яна </t>
  </si>
  <si>
    <t xml:space="preserve">49(12+9+9+12+7) </t>
  </si>
  <si>
    <t xml:space="preserve">Белый Гордей, Одинцов Артём, Волошенко Виктор, Гирявенко Сергей, Шаповалов Ярослав </t>
  </si>
  <si>
    <t xml:space="preserve">21(9+12) </t>
  </si>
  <si>
    <t xml:space="preserve">Каськов Максим, Гречко Станислав </t>
  </si>
  <si>
    <t xml:space="preserve">9(9) </t>
  </si>
  <si>
    <t xml:space="preserve">Орлов Александр </t>
  </si>
  <si>
    <t xml:space="preserve">6(6) </t>
  </si>
  <si>
    <t xml:space="preserve">Коломыцев Сергей </t>
  </si>
  <si>
    <t>Кильдюшев Андрей</t>
  </si>
  <si>
    <t>1. Кильдюшев Андрей</t>
  </si>
  <si>
    <t>Открытая (04.08.1988)/31</t>
  </si>
  <si>
    <t>200,0</t>
  </si>
  <si>
    <t>210,0</t>
  </si>
  <si>
    <t>220,0</t>
  </si>
  <si>
    <t xml:space="preserve">Калиниченко Владимир </t>
  </si>
  <si>
    <t>139,5450</t>
  </si>
  <si>
    <t>Становая тяга</t>
  </si>
  <si>
    <t>ВЕСОВАЯ КАТЕГОРИЯ   44</t>
  </si>
  <si>
    <t>Пастухова Ульяна</t>
  </si>
  <si>
    <t>1. Пастухова Ульяна</t>
  </si>
  <si>
    <t>Девушки 18 - 19 (01.11.2007)/11</t>
  </si>
  <si>
    <t>38,85</t>
  </si>
  <si>
    <t xml:space="preserve">Аскет </t>
  </si>
  <si>
    <t>67,5</t>
  </si>
  <si>
    <t>77,5</t>
  </si>
  <si>
    <t xml:space="preserve">Пастухов Максим </t>
  </si>
  <si>
    <t>ВЕСОВАЯ КАТЕГОРИЯ   56</t>
  </si>
  <si>
    <t>Пастухова Светлана</t>
  </si>
  <si>
    <t>1. Пастухова Светлана</t>
  </si>
  <si>
    <t>Открытая (03.03.1983)/36</t>
  </si>
  <si>
    <t>55,10</t>
  </si>
  <si>
    <t>Алексеева Дарья</t>
  </si>
  <si>
    <t>1. Алексеева Дарья</t>
  </si>
  <si>
    <t>Девушки 18 - 19 (13.02.2002)/17</t>
  </si>
  <si>
    <t>58,70</t>
  </si>
  <si>
    <t>Алексеева Анастасия</t>
  </si>
  <si>
    <t>2. Алексеева Анастасия</t>
  </si>
  <si>
    <t>Девушки 18 - 19 (26.06.2005)/14</t>
  </si>
  <si>
    <t>70,15</t>
  </si>
  <si>
    <t>Малыхин Кирилл</t>
  </si>
  <si>
    <t>1. Малыхин Кирилл</t>
  </si>
  <si>
    <t>Юноши 18 - 19 (14.05.2003)/16</t>
  </si>
  <si>
    <t>54,25</t>
  </si>
  <si>
    <t>1. Орлов Александр</t>
  </si>
  <si>
    <t>Попов Максим</t>
  </si>
  <si>
    <t>1. Попов Максим</t>
  </si>
  <si>
    <t>Юноши 18 - 19 (26.08.2004)/15</t>
  </si>
  <si>
    <t>64,45</t>
  </si>
  <si>
    <t>167,5</t>
  </si>
  <si>
    <t>Плотников Артём</t>
  </si>
  <si>
    <t>1. Плотников Артём</t>
  </si>
  <si>
    <t>Юноши 18 - 19 (16.01.2003)/16</t>
  </si>
  <si>
    <t>68,80</t>
  </si>
  <si>
    <t>180,0</t>
  </si>
  <si>
    <t>195,0</t>
  </si>
  <si>
    <t>Токарь Дмитрий</t>
  </si>
  <si>
    <t>2. Токарь Дмитрий</t>
  </si>
  <si>
    <t>Юноши 18 - 19 (26.11.2004)/14</t>
  </si>
  <si>
    <t>72,20</t>
  </si>
  <si>
    <t>1. Гребнев Алексей</t>
  </si>
  <si>
    <t>190,0</t>
  </si>
  <si>
    <t>2. Шульгин Виталий</t>
  </si>
  <si>
    <t>Открытая (22.09.1997)/22</t>
  </si>
  <si>
    <t>Былдин Артемий</t>
  </si>
  <si>
    <t>1. Былдин Артемий</t>
  </si>
  <si>
    <t>Юноши 18 - 19 (04.07.2005)/14</t>
  </si>
  <si>
    <t>78,90</t>
  </si>
  <si>
    <t>157,5</t>
  </si>
  <si>
    <t>Хазыков Руслан</t>
  </si>
  <si>
    <t>1. Хазыков Руслан</t>
  </si>
  <si>
    <t>Открытая (27.02.1985)/34</t>
  </si>
  <si>
    <t>77,50</t>
  </si>
  <si>
    <t xml:space="preserve">Губкин/Белгородская область </t>
  </si>
  <si>
    <t>187,5</t>
  </si>
  <si>
    <t xml:space="preserve">Тищенко Александр </t>
  </si>
  <si>
    <t>Москалёв Владимир</t>
  </si>
  <si>
    <t>2. Москалёв Владимир</t>
  </si>
  <si>
    <t>Открытая (15.05.1998)/21</t>
  </si>
  <si>
    <t>77,65</t>
  </si>
  <si>
    <t>Замараев Андрей</t>
  </si>
  <si>
    <t>3. Замараев Андрей</t>
  </si>
  <si>
    <t>Открытая (18.12.1984)/34</t>
  </si>
  <si>
    <t>78,00</t>
  </si>
  <si>
    <t>Семенихин Данил</t>
  </si>
  <si>
    <t>1. Семенихин Данил</t>
  </si>
  <si>
    <t>Юноши 18 - 19 (20.05.2002)/17</t>
  </si>
  <si>
    <t>89,65</t>
  </si>
  <si>
    <t>1. Мусиенко Константин</t>
  </si>
  <si>
    <t>260,0</t>
  </si>
  <si>
    <t>265,0</t>
  </si>
  <si>
    <t>Польшиков Василий</t>
  </si>
  <si>
    <t>2. Польшиков Василий</t>
  </si>
  <si>
    <t>Открытая (27.09.1982)/36</t>
  </si>
  <si>
    <t>83,30</t>
  </si>
  <si>
    <t>230,0</t>
  </si>
  <si>
    <t>240,0</t>
  </si>
  <si>
    <t>Голдобин Олег</t>
  </si>
  <si>
    <t>3. Голдобин Олег</t>
  </si>
  <si>
    <t>Открытая (25.09.1991)/27</t>
  </si>
  <si>
    <t>86,90</t>
  </si>
  <si>
    <t>222,5</t>
  </si>
  <si>
    <t>Ковалев Владислав</t>
  </si>
  <si>
    <t>4. Ковалев Владислав</t>
  </si>
  <si>
    <t>Открытая (22.04.1996)/23</t>
  </si>
  <si>
    <t>87,15</t>
  </si>
  <si>
    <t xml:space="preserve">Бирюч </t>
  </si>
  <si>
    <t xml:space="preserve">Бирюч/Белгородская область </t>
  </si>
  <si>
    <t>172,5</t>
  </si>
  <si>
    <t>Скрынник Валерий</t>
  </si>
  <si>
    <t>5. Скрынник Валерий</t>
  </si>
  <si>
    <t>Открытая (25.01.1991)/28</t>
  </si>
  <si>
    <t>89,35</t>
  </si>
  <si>
    <t xml:space="preserve">Борисовка/Белгородская область </t>
  </si>
  <si>
    <t xml:space="preserve">Переверзев Андрей </t>
  </si>
  <si>
    <t>Ежеленко Вячеслав</t>
  </si>
  <si>
    <t>1. Ежеленко Вячеслав</t>
  </si>
  <si>
    <t>Мастера 45 - 49 (30.07.1972)/47</t>
  </si>
  <si>
    <t xml:space="preserve">Оскол </t>
  </si>
  <si>
    <t>Лавренов Николай</t>
  </si>
  <si>
    <t>1. Лавренов Николай</t>
  </si>
  <si>
    <t>Открытая (21.05.1988)/31</t>
  </si>
  <si>
    <t>97,20</t>
  </si>
  <si>
    <t>225,0</t>
  </si>
  <si>
    <t>235,0</t>
  </si>
  <si>
    <t>Дудник Владимир</t>
  </si>
  <si>
    <t>2. Дудник Владимир</t>
  </si>
  <si>
    <t>Открытая (12.12.1982)/36</t>
  </si>
  <si>
    <t>93,85</t>
  </si>
  <si>
    <t>Калашников Роман</t>
  </si>
  <si>
    <t>1. Калашников Роман</t>
  </si>
  <si>
    <t>Открытая (20.02.1994)/25</t>
  </si>
  <si>
    <t>100,75</t>
  </si>
  <si>
    <t>245,0</t>
  </si>
  <si>
    <t>44</t>
  </si>
  <si>
    <t>128,4827</t>
  </si>
  <si>
    <t>90,2669</t>
  </si>
  <si>
    <t>89,9699</t>
  </si>
  <si>
    <t>88,4905</t>
  </si>
  <si>
    <t>56</t>
  </si>
  <si>
    <t>78,5570</t>
  </si>
  <si>
    <t>157,2638</t>
  </si>
  <si>
    <t>131,8255</t>
  </si>
  <si>
    <t>126,4010</t>
  </si>
  <si>
    <t>123,8678</t>
  </si>
  <si>
    <t>122,9011</t>
  </si>
  <si>
    <t>99,5566</t>
  </si>
  <si>
    <t>82,3727</t>
  </si>
  <si>
    <t>152,1780</t>
  </si>
  <si>
    <t>147,6480</t>
  </si>
  <si>
    <t>135,3135</t>
  </si>
  <si>
    <t>134,7120</t>
  </si>
  <si>
    <t>133,3200</t>
  </si>
  <si>
    <t>126,3405</t>
  </si>
  <si>
    <t>126,1650</t>
  </si>
  <si>
    <t>119,6100</t>
  </si>
  <si>
    <t>113,6580</t>
  </si>
  <si>
    <t>107,4780</t>
  </si>
  <si>
    <t>106,3920</t>
  </si>
  <si>
    <t>105,8220</t>
  </si>
  <si>
    <t>91,4480</t>
  </si>
  <si>
    <t>83,8274</t>
  </si>
  <si>
    <t xml:space="preserve">78(9+12+12+12+12+12+9) </t>
  </si>
  <si>
    <t xml:space="preserve">Токарь Дмитрий, Былдин Артемий, Малыхин Кирилл, Семенихин Данил, Калашников Роман, Плотников Артём, Москалёв Владимир </t>
  </si>
  <si>
    <t xml:space="preserve">57(12+12+12+12+9) </t>
  </si>
  <si>
    <t xml:space="preserve">Попов Максим, Алексеева Дарья, Пастухова Ульяна, Пастухова Светлана, Алексеева Анастасия </t>
  </si>
  <si>
    <t xml:space="preserve">45(12+9+12+12) </t>
  </si>
  <si>
    <t xml:space="preserve">Гребнев Алексей, Шульгин Виталий, Крапивенцева Яна, Лавренов Николай </t>
  </si>
  <si>
    <t xml:space="preserve">Ежеленко Вячеслав </t>
  </si>
  <si>
    <t xml:space="preserve">7(7) </t>
  </si>
  <si>
    <t xml:space="preserve">Ковалев Владислав </t>
  </si>
  <si>
    <t>Бондаренко Евгений</t>
  </si>
  <si>
    <t>1. Бондаренко Евгений</t>
  </si>
  <si>
    <t>Открытая (26.01.1990)/29</t>
  </si>
  <si>
    <t>108,20</t>
  </si>
  <si>
    <t>270,0</t>
  </si>
  <si>
    <t>290,0</t>
  </si>
  <si>
    <t>300,0</t>
  </si>
  <si>
    <t>Печурин Сергей</t>
  </si>
  <si>
    <t>2. Печурин Сергей</t>
  </si>
  <si>
    <t>Открытая (11.06.1992)/27</t>
  </si>
  <si>
    <t>103,20</t>
  </si>
  <si>
    <t>250,0</t>
  </si>
  <si>
    <t>161,6400</t>
  </si>
  <si>
    <t>158,6590</t>
  </si>
  <si>
    <t>1. Голдобин Олег</t>
  </si>
  <si>
    <t>Евдокимов Евгений</t>
  </si>
  <si>
    <t>1. Евдокимов Евгений</t>
  </si>
  <si>
    <t>Открытая (14.11.1997)/21</t>
  </si>
  <si>
    <t xml:space="preserve">БелГАУ </t>
  </si>
  <si>
    <t>450,0</t>
  </si>
  <si>
    <t>236,9025</t>
  </si>
  <si>
    <t>305,0</t>
  </si>
  <si>
    <t>182,4510</t>
  </si>
  <si>
    <t xml:space="preserve">Евдокимов Евгений </t>
  </si>
  <si>
    <t>Беглов Юрий</t>
  </si>
  <si>
    <t>1. Беглов Юрий</t>
  </si>
  <si>
    <t>Мастера 45 - 49 (06.05.1965)/54</t>
  </si>
  <si>
    <t>78,55</t>
  </si>
  <si>
    <t>355,0</t>
  </si>
  <si>
    <t>302,8842</t>
  </si>
  <si>
    <t xml:space="preserve">Беглов Юрий </t>
  </si>
  <si>
    <t>Чемпионат Новооскольского городского округа
Силовое двоеборье профессионалы
Новый Оскол/Белгородская область 22 сентября 2019 г.</t>
  </si>
  <si>
    <t>Чемпионат Новооскольского городского округа
Силовое двоеборье любители
Новый Оскол/Белгородская область 22 сентября 2019 г.</t>
  </si>
  <si>
    <t>Чемпионат Новооскольского городского округа
ПРО становая тяга без экипировки
Новый Оскол/Белгородская область 22 сентября 2019 г.</t>
  </si>
  <si>
    <t>Чемпионат Новооскольского городского округа
Любители становая тяга без экипировки
Новый Оскол/Белгородская область 22 сентября 2019 г.</t>
  </si>
  <si>
    <t>Чемпионат Новооскольского городского округа
ПРО жим лежа в Софт экипировка многопетельная
Новый Оскол/Белгородская область 22 сентября 2019 г.</t>
  </si>
  <si>
    <t>Чемпионат Новооскольского городского округа
Любители военный жим
Новый Оскол/Белгородская область 22 сентября 2019 г.</t>
  </si>
  <si>
    <t>Чемпионат Новооскольского городского округа
Любители жим лежа без экипировки
Новый Оскол/Белгородская область 22 сентября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</si>
</sst>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13.125" style="4" bestFit="1" customWidth="1"/>
    <col min="4" max="4" width="9.25390625" style="4" bestFit="1" customWidth="1"/>
    <col min="5" max="5" width="22.75390625" style="4" bestFit="1" customWidth="1"/>
    <col min="6" max="6" width="29.00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5" width="7.875" style="4" bestFit="1" customWidth="1"/>
    <col min="16" max="16" width="8.625" style="3" bestFit="1" customWidth="1"/>
    <col min="17" max="17" width="8.875" style="4" bestFit="1" customWidth="1"/>
    <col min="18" max="16384" width="9.125" style="3" customWidth="1"/>
  </cols>
  <sheetData>
    <row r="1" spans="1:17" s="2" customFormat="1" ht="28.5" customHeight="1">
      <c r="A1" s="31" t="s">
        <v>470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s="2" customFormat="1" ht="61.5" customHeight="1" thickBo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</row>
    <row r="3" spans="1:17" s="1" customFormat="1" ht="12.75" customHeight="1">
      <c r="A3" s="37" t="s">
        <v>0</v>
      </c>
      <c r="B3" s="39" t="s">
        <v>6</v>
      </c>
      <c r="C3" s="39" t="s">
        <v>7</v>
      </c>
      <c r="D3" s="26" t="s">
        <v>9</v>
      </c>
      <c r="E3" s="26" t="s">
        <v>4</v>
      </c>
      <c r="F3" s="26" t="s">
        <v>8</v>
      </c>
      <c r="G3" s="26" t="s">
        <v>10</v>
      </c>
      <c r="H3" s="26"/>
      <c r="I3" s="26"/>
      <c r="J3" s="26"/>
      <c r="K3" s="26" t="s">
        <v>285</v>
      </c>
      <c r="L3" s="26"/>
      <c r="M3" s="26"/>
      <c r="N3" s="26"/>
      <c r="O3" s="26" t="s">
        <v>1</v>
      </c>
      <c r="P3" s="26" t="s">
        <v>3</v>
      </c>
      <c r="Q3" s="28" t="s">
        <v>2</v>
      </c>
    </row>
    <row r="4" spans="1:17" s="1" customFormat="1" ht="21" customHeight="1" thickBot="1">
      <c r="A4" s="38"/>
      <c r="B4" s="27"/>
      <c r="C4" s="27"/>
      <c r="D4" s="27"/>
      <c r="E4" s="27"/>
      <c r="F4" s="2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27"/>
      <c r="P4" s="27"/>
      <c r="Q4" s="29"/>
    </row>
    <row r="5" spans="1:16" ht="15">
      <c r="A5" s="30" t="s">
        <v>32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7" ht="12.75">
      <c r="A6" s="12" t="s">
        <v>464</v>
      </c>
      <c r="B6" s="12" t="s">
        <v>465</v>
      </c>
      <c r="C6" s="12" t="s">
        <v>466</v>
      </c>
      <c r="D6" s="12" t="str">
        <f>"0,6415"</f>
        <v>0,6415</v>
      </c>
      <c r="E6" s="12" t="s">
        <v>83</v>
      </c>
      <c r="F6" s="12" t="s">
        <v>84</v>
      </c>
      <c r="G6" s="14" t="s">
        <v>29</v>
      </c>
      <c r="H6" s="14" t="s">
        <v>30</v>
      </c>
      <c r="I6" s="14" t="s">
        <v>18</v>
      </c>
      <c r="J6" s="13"/>
      <c r="K6" s="14" t="s">
        <v>281</v>
      </c>
      <c r="L6" s="14" t="s">
        <v>391</v>
      </c>
      <c r="M6" s="14" t="s">
        <v>392</v>
      </c>
      <c r="N6" s="13"/>
      <c r="O6" s="12" t="str">
        <f>"355,0"</f>
        <v>355,0</v>
      </c>
      <c r="P6" s="14" t="str">
        <f>"302,8842"</f>
        <v>302,8842</v>
      </c>
      <c r="Q6" s="12" t="s">
        <v>53</v>
      </c>
    </row>
    <row r="8" ht="15">
      <c r="E8" s="15" t="s">
        <v>87</v>
      </c>
    </row>
    <row r="9" ht="15">
      <c r="E9" s="15" t="s">
        <v>88</v>
      </c>
    </row>
    <row r="10" ht="15">
      <c r="E10" s="15" t="s">
        <v>89</v>
      </c>
    </row>
    <row r="11" ht="15">
      <c r="E11" s="15" t="s">
        <v>90</v>
      </c>
    </row>
    <row r="12" ht="15">
      <c r="E12" s="15" t="s">
        <v>90</v>
      </c>
    </row>
    <row r="13" ht="15">
      <c r="E13" s="15" t="s">
        <v>91</v>
      </c>
    </row>
    <row r="14" ht="15">
      <c r="E14" s="15"/>
    </row>
    <row r="16" spans="1:2" ht="18">
      <c r="A16" s="16" t="s">
        <v>92</v>
      </c>
      <c r="B16" s="16"/>
    </row>
    <row r="17" spans="1:2" ht="15">
      <c r="A17" s="17" t="s">
        <v>93</v>
      </c>
      <c r="B17" s="17"/>
    </row>
    <row r="18" spans="1:2" ht="14.25">
      <c r="A18" s="19"/>
      <c r="B18" s="20" t="s">
        <v>115</v>
      </c>
    </row>
    <row r="19" spans="1:5" ht="15">
      <c r="A19" s="21" t="s">
        <v>95</v>
      </c>
      <c r="B19" s="21" t="s">
        <v>96</v>
      </c>
      <c r="C19" s="21" t="s">
        <v>97</v>
      </c>
      <c r="D19" s="21" t="s">
        <v>98</v>
      </c>
      <c r="E19" s="21" t="s">
        <v>99</v>
      </c>
    </row>
    <row r="20" spans="1:5" ht="12.75">
      <c r="A20" s="18" t="s">
        <v>463</v>
      </c>
      <c r="B20" s="4" t="s">
        <v>116</v>
      </c>
      <c r="C20" s="4" t="s">
        <v>101</v>
      </c>
      <c r="D20" s="4" t="s">
        <v>467</v>
      </c>
      <c r="E20" s="22" t="s">
        <v>468</v>
      </c>
    </row>
    <row r="25" spans="1:2" ht="18">
      <c r="A25" s="16" t="s">
        <v>120</v>
      </c>
      <c r="B25" s="16"/>
    </row>
    <row r="26" spans="1:3" ht="15">
      <c r="A26" s="21" t="s">
        <v>121</v>
      </c>
      <c r="B26" s="21" t="s">
        <v>122</v>
      </c>
      <c r="C26" s="21" t="s">
        <v>123</v>
      </c>
    </row>
    <row r="27" spans="1:3" ht="12.75">
      <c r="A27" s="4" t="s">
        <v>83</v>
      </c>
      <c r="B27" s="4" t="s">
        <v>128</v>
      </c>
      <c r="C27" s="4" t="s">
        <v>469</v>
      </c>
    </row>
  </sheetData>
  <sheetProtection/>
  <mergeCells count="13">
    <mergeCell ref="O3:O4"/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:Q2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9.00390625" style="4" bestFit="1" customWidth="1"/>
    <col min="4" max="4" width="9.25390625" style="4" bestFit="1" customWidth="1"/>
    <col min="5" max="5" width="22.75390625" style="4" bestFit="1" customWidth="1"/>
    <col min="6" max="6" width="30.25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5" width="7.875" style="4" bestFit="1" customWidth="1"/>
    <col min="16" max="16" width="8.625" style="3" bestFit="1" customWidth="1"/>
    <col min="17" max="17" width="8.875" style="4" bestFit="1" customWidth="1"/>
    <col min="18" max="16384" width="9.125" style="3" customWidth="1"/>
  </cols>
  <sheetData>
    <row r="1" spans="1:17" s="2" customFormat="1" ht="28.5" customHeight="1">
      <c r="A1" s="31" t="s">
        <v>471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1:17" s="2" customFormat="1" ht="61.5" customHeight="1" thickBo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</row>
    <row r="3" spans="1:17" s="1" customFormat="1" ht="12.75" customHeight="1">
      <c r="A3" s="37" t="s">
        <v>0</v>
      </c>
      <c r="B3" s="39" t="s">
        <v>6</v>
      </c>
      <c r="C3" s="39" t="s">
        <v>7</v>
      </c>
      <c r="D3" s="26" t="s">
        <v>9</v>
      </c>
      <c r="E3" s="26" t="s">
        <v>4</v>
      </c>
      <c r="F3" s="26" t="s">
        <v>8</v>
      </c>
      <c r="G3" s="26" t="s">
        <v>10</v>
      </c>
      <c r="H3" s="26"/>
      <c r="I3" s="26"/>
      <c r="J3" s="26"/>
      <c r="K3" s="26" t="s">
        <v>285</v>
      </c>
      <c r="L3" s="26"/>
      <c r="M3" s="26"/>
      <c r="N3" s="26"/>
      <c r="O3" s="26" t="s">
        <v>1</v>
      </c>
      <c r="P3" s="26" t="s">
        <v>3</v>
      </c>
      <c r="Q3" s="28" t="s">
        <v>2</v>
      </c>
    </row>
    <row r="4" spans="1:17" s="1" customFormat="1" ht="21" customHeight="1" thickBot="1">
      <c r="A4" s="38"/>
      <c r="B4" s="27"/>
      <c r="C4" s="27"/>
      <c r="D4" s="27"/>
      <c r="E4" s="27"/>
      <c r="F4" s="2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27"/>
      <c r="P4" s="27"/>
      <c r="Q4" s="29"/>
    </row>
    <row r="5" spans="1:16" ht="15">
      <c r="A5" s="30" t="s">
        <v>39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7" ht="12.75">
      <c r="A6" s="12" t="s">
        <v>453</v>
      </c>
      <c r="B6" s="12" t="s">
        <v>367</v>
      </c>
      <c r="C6" s="12" t="s">
        <v>368</v>
      </c>
      <c r="D6" s="12" t="str">
        <f>"0,5982"</f>
        <v>0,5982</v>
      </c>
      <c r="E6" s="12" t="s">
        <v>51</v>
      </c>
      <c r="F6" s="12" t="s">
        <v>185</v>
      </c>
      <c r="G6" s="14" t="s">
        <v>168</v>
      </c>
      <c r="H6" s="14" t="s">
        <v>30</v>
      </c>
      <c r="I6" s="13" t="s">
        <v>44</v>
      </c>
      <c r="J6" s="13"/>
      <c r="K6" s="14" t="s">
        <v>329</v>
      </c>
      <c r="L6" s="13" t="s">
        <v>369</v>
      </c>
      <c r="M6" s="13" t="s">
        <v>369</v>
      </c>
      <c r="N6" s="13"/>
      <c r="O6" s="12" t="str">
        <f>"305,0"</f>
        <v>305,0</v>
      </c>
      <c r="P6" s="14" t="str">
        <f>"182,4510"</f>
        <v>182,4510</v>
      </c>
      <c r="Q6" s="12" t="s">
        <v>53</v>
      </c>
    </row>
    <row r="8" spans="1:16" ht="15">
      <c r="A8" s="40" t="s">
        <v>78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7" ht="12.75">
      <c r="A9" s="12" t="s">
        <v>455</v>
      </c>
      <c r="B9" s="12" t="s">
        <v>456</v>
      </c>
      <c r="C9" s="12" t="s">
        <v>82</v>
      </c>
      <c r="D9" s="12" t="str">
        <f>"0,5264"</f>
        <v>0,5264</v>
      </c>
      <c r="E9" s="12" t="s">
        <v>457</v>
      </c>
      <c r="F9" s="12" t="s">
        <v>17</v>
      </c>
      <c r="G9" s="14" t="s">
        <v>322</v>
      </c>
      <c r="H9" s="14" t="s">
        <v>329</v>
      </c>
      <c r="I9" s="13" t="s">
        <v>280</v>
      </c>
      <c r="J9" s="13"/>
      <c r="K9" s="14" t="s">
        <v>450</v>
      </c>
      <c r="L9" s="14" t="s">
        <v>357</v>
      </c>
      <c r="M9" s="13"/>
      <c r="N9" s="13"/>
      <c r="O9" s="12" t="str">
        <f>"450,0"</f>
        <v>450,0</v>
      </c>
      <c r="P9" s="14" t="str">
        <f>"236,9025"</f>
        <v>236,9025</v>
      </c>
      <c r="Q9" s="12" t="s">
        <v>53</v>
      </c>
    </row>
    <row r="11" ht="15">
      <c r="E11" s="15" t="s">
        <v>87</v>
      </c>
    </row>
    <row r="12" ht="15">
      <c r="E12" s="15" t="s">
        <v>88</v>
      </c>
    </row>
    <row r="13" ht="15">
      <c r="E13" s="15" t="s">
        <v>89</v>
      </c>
    </row>
    <row r="14" ht="15">
      <c r="E14" s="15" t="s">
        <v>90</v>
      </c>
    </row>
    <row r="15" ht="15">
      <c r="E15" s="15" t="s">
        <v>90</v>
      </c>
    </row>
    <row r="16" ht="15">
      <c r="E16" s="15" t="s">
        <v>91</v>
      </c>
    </row>
    <row r="17" ht="15">
      <c r="E17" s="15"/>
    </row>
    <row r="19" spans="1:2" ht="18">
      <c r="A19" s="16" t="s">
        <v>92</v>
      </c>
      <c r="B19" s="16"/>
    </row>
    <row r="20" spans="1:2" ht="15">
      <c r="A20" s="17" t="s">
        <v>93</v>
      </c>
      <c r="B20" s="17"/>
    </row>
    <row r="21" spans="1:2" ht="14.25">
      <c r="A21" s="19"/>
      <c r="B21" s="20" t="s">
        <v>105</v>
      </c>
    </row>
    <row r="22" spans="1:5" ht="15">
      <c r="A22" s="21" t="s">
        <v>95</v>
      </c>
      <c r="B22" s="21" t="s">
        <v>96</v>
      </c>
      <c r="C22" s="21" t="s">
        <v>97</v>
      </c>
      <c r="D22" s="21" t="s">
        <v>98</v>
      </c>
      <c r="E22" s="21" t="s">
        <v>99</v>
      </c>
    </row>
    <row r="23" spans="1:5" ht="12.75">
      <c r="A23" s="18" t="s">
        <v>454</v>
      </c>
      <c r="B23" s="4" t="s">
        <v>105</v>
      </c>
      <c r="C23" s="4" t="s">
        <v>118</v>
      </c>
      <c r="D23" s="4" t="s">
        <v>458</v>
      </c>
      <c r="E23" s="22" t="s">
        <v>459</v>
      </c>
    </row>
    <row r="24" spans="1:5" ht="12.75">
      <c r="A24" s="18" t="s">
        <v>365</v>
      </c>
      <c r="B24" s="4" t="s">
        <v>105</v>
      </c>
      <c r="C24" s="4" t="s">
        <v>108</v>
      </c>
      <c r="D24" s="4" t="s">
        <v>460</v>
      </c>
      <c r="E24" s="22" t="s">
        <v>461</v>
      </c>
    </row>
    <row r="29" spans="1:2" ht="18">
      <c r="A29" s="16" t="s">
        <v>120</v>
      </c>
      <c r="B29" s="16"/>
    </row>
    <row r="30" spans="1:3" ht="15">
      <c r="A30" s="21" t="s">
        <v>121</v>
      </c>
      <c r="B30" s="21" t="s">
        <v>122</v>
      </c>
      <c r="C30" s="21" t="s">
        <v>123</v>
      </c>
    </row>
    <row r="31" spans="1:3" ht="12.75">
      <c r="A31" s="4" t="s">
        <v>457</v>
      </c>
      <c r="B31" s="4" t="s">
        <v>128</v>
      </c>
      <c r="C31" s="4" t="s">
        <v>462</v>
      </c>
    </row>
  </sheetData>
  <sheetProtection/>
  <mergeCells count="14">
    <mergeCell ref="A5:P5"/>
    <mergeCell ref="A8:P8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2.1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31" t="s">
        <v>472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s="2" customFormat="1" ht="61.5" customHeight="1" thickBo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s="1" customFormat="1" ht="12.75" customHeight="1">
      <c r="A3" s="37" t="s">
        <v>0</v>
      </c>
      <c r="B3" s="39" t="s">
        <v>6</v>
      </c>
      <c r="C3" s="39" t="s">
        <v>7</v>
      </c>
      <c r="D3" s="26" t="s">
        <v>9</v>
      </c>
      <c r="E3" s="26" t="s">
        <v>4</v>
      </c>
      <c r="F3" s="26" t="s">
        <v>8</v>
      </c>
      <c r="G3" s="26" t="s">
        <v>285</v>
      </c>
      <c r="H3" s="26"/>
      <c r="I3" s="26"/>
      <c r="J3" s="26"/>
      <c r="K3" s="26" t="s">
        <v>130</v>
      </c>
      <c r="L3" s="26" t="s">
        <v>3</v>
      </c>
      <c r="M3" s="28" t="s">
        <v>2</v>
      </c>
    </row>
    <row r="4" spans="1:13" s="1" customFormat="1" ht="21" customHeight="1" thickBot="1">
      <c r="A4" s="38"/>
      <c r="B4" s="27"/>
      <c r="C4" s="27"/>
      <c r="D4" s="27"/>
      <c r="E4" s="27"/>
      <c r="F4" s="27"/>
      <c r="G4" s="5">
        <v>1</v>
      </c>
      <c r="H4" s="5">
        <v>2</v>
      </c>
      <c r="I4" s="5">
        <v>3</v>
      </c>
      <c r="J4" s="5" t="s">
        <v>5</v>
      </c>
      <c r="K4" s="27"/>
      <c r="L4" s="27"/>
      <c r="M4" s="29"/>
    </row>
    <row r="5" spans="1:12" ht="15">
      <c r="A5" s="30" t="s">
        <v>66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3" ht="12.75">
      <c r="A6" s="6" t="s">
        <v>440</v>
      </c>
      <c r="B6" s="6" t="s">
        <v>441</v>
      </c>
      <c r="C6" s="6" t="s">
        <v>442</v>
      </c>
      <c r="D6" s="6" t="str">
        <f>"0,5388"</f>
        <v>0,5388</v>
      </c>
      <c r="E6" s="6" t="s">
        <v>51</v>
      </c>
      <c r="F6" s="6" t="s">
        <v>144</v>
      </c>
      <c r="G6" s="8" t="s">
        <v>443</v>
      </c>
      <c r="H6" s="8" t="s">
        <v>444</v>
      </c>
      <c r="I6" s="8" t="s">
        <v>445</v>
      </c>
      <c r="J6" s="7"/>
      <c r="K6" s="6" t="str">
        <f>"300,0"</f>
        <v>300,0</v>
      </c>
      <c r="L6" s="8" t="str">
        <f>"161,6400"</f>
        <v>161,6400</v>
      </c>
      <c r="M6" s="6" t="s">
        <v>53</v>
      </c>
    </row>
    <row r="7" spans="1:13" ht="12.75">
      <c r="A7" s="9" t="s">
        <v>447</v>
      </c>
      <c r="B7" s="9" t="s">
        <v>448</v>
      </c>
      <c r="C7" s="9" t="s">
        <v>449</v>
      </c>
      <c r="D7" s="9" t="str">
        <f>"0,5471"</f>
        <v>0,5471</v>
      </c>
      <c r="E7" s="9" t="s">
        <v>51</v>
      </c>
      <c r="F7" s="9" t="s">
        <v>144</v>
      </c>
      <c r="G7" s="11" t="s">
        <v>450</v>
      </c>
      <c r="H7" s="11" t="s">
        <v>443</v>
      </c>
      <c r="I7" s="11" t="s">
        <v>444</v>
      </c>
      <c r="J7" s="10"/>
      <c r="K7" s="9" t="str">
        <f>"290,0"</f>
        <v>290,0</v>
      </c>
      <c r="L7" s="11" t="str">
        <f>"158,6590"</f>
        <v>158,6590</v>
      </c>
      <c r="M7" s="9" t="s">
        <v>53</v>
      </c>
    </row>
    <row r="9" ht="15">
      <c r="E9" s="15" t="s">
        <v>87</v>
      </c>
    </row>
    <row r="10" ht="15">
      <c r="E10" s="15" t="s">
        <v>88</v>
      </c>
    </row>
    <row r="11" ht="15">
      <c r="E11" s="15" t="s">
        <v>89</v>
      </c>
    </row>
    <row r="12" ht="15">
      <c r="E12" s="15" t="s">
        <v>90</v>
      </c>
    </row>
    <row r="13" ht="15">
      <c r="E13" s="15" t="s">
        <v>90</v>
      </c>
    </row>
    <row r="14" ht="15">
      <c r="E14" s="15" t="s">
        <v>91</v>
      </c>
    </row>
    <row r="15" ht="15">
      <c r="E15" s="15"/>
    </row>
    <row r="17" spans="1:2" ht="18">
      <c r="A17" s="16" t="s">
        <v>92</v>
      </c>
      <c r="B17" s="16"/>
    </row>
    <row r="18" spans="1:2" ht="15">
      <c r="A18" s="17" t="s">
        <v>93</v>
      </c>
      <c r="B18" s="17"/>
    </row>
    <row r="19" spans="1:2" ht="14.25">
      <c r="A19" s="19"/>
      <c r="B19" s="20" t="s">
        <v>105</v>
      </c>
    </row>
    <row r="20" spans="1:5" ht="15">
      <c r="A20" s="21" t="s">
        <v>95</v>
      </c>
      <c r="B20" s="21" t="s">
        <v>96</v>
      </c>
      <c r="C20" s="21" t="s">
        <v>97</v>
      </c>
      <c r="D20" s="21" t="s">
        <v>98</v>
      </c>
      <c r="E20" s="21" t="s">
        <v>99</v>
      </c>
    </row>
    <row r="21" spans="1:5" ht="12.75">
      <c r="A21" s="18" t="s">
        <v>439</v>
      </c>
      <c r="B21" s="4" t="s">
        <v>105</v>
      </c>
      <c r="C21" s="4" t="s">
        <v>112</v>
      </c>
      <c r="D21" s="4" t="s">
        <v>445</v>
      </c>
      <c r="E21" s="22" t="s">
        <v>451</v>
      </c>
    </row>
    <row r="22" spans="1:5" ht="12.75">
      <c r="A22" s="18" t="s">
        <v>446</v>
      </c>
      <c r="B22" s="4" t="s">
        <v>105</v>
      </c>
      <c r="C22" s="4" t="s">
        <v>112</v>
      </c>
      <c r="D22" s="4" t="s">
        <v>444</v>
      </c>
      <c r="E22" s="22" t="s">
        <v>452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B1">
      <selection activeCell="C10" sqref="C10"/>
    </sheetView>
  </sheetViews>
  <sheetFormatPr defaultColWidth="9.00390625" defaultRowHeight="12.75"/>
  <cols>
    <col min="1" max="1" width="31.875" style="4" bestFit="1" customWidth="1"/>
    <col min="2" max="2" width="29.00390625" style="4" bestFit="1" customWidth="1"/>
    <col min="3" max="3" width="119.625" style="4" customWidth="1"/>
    <col min="4" max="4" width="9.25390625" style="4" bestFit="1" customWidth="1"/>
    <col min="5" max="5" width="22.75390625" style="4" bestFit="1" customWidth="1"/>
    <col min="6" max="6" width="34.3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7.875" style="4" bestFit="1" customWidth="1"/>
    <col min="14" max="16384" width="9.125" style="3" customWidth="1"/>
  </cols>
  <sheetData>
    <row r="1" spans="1:13" s="2" customFormat="1" ht="28.5" customHeight="1">
      <c r="A1" s="31" t="s">
        <v>473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s="2" customFormat="1" ht="61.5" customHeight="1" thickBo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s="1" customFormat="1" ht="12.75" customHeight="1">
      <c r="A3" s="37" t="s">
        <v>0</v>
      </c>
      <c r="B3" s="39" t="s">
        <v>6</v>
      </c>
      <c r="C3" s="39" t="s">
        <v>7</v>
      </c>
      <c r="D3" s="26" t="s">
        <v>9</v>
      </c>
      <c r="E3" s="26" t="s">
        <v>4</v>
      </c>
      <c r="F3" s="26" t="s">
        <v>8</v>
      </c>
      <c r="G3" s="26" t="s">
        <v>285</v>
      </c>
      <c r="H3" s="26"/>
      <c r="I3" s="26"/>
      <c r="J3" s="26"/>
      <c r="K3" s="26" t="s">
        <v>130</v>
      </c>
      <c r="L3" s="26" t="s">
        <v>3</v>
      </c>
      <c r="M3" s="28" t="s">
        <v>2</v>
      </c>
    </row>
    <row r="4" spans="1:13" s="1" customFormat="1" ht="21" customHeight="1" thickBot="1">
      <c r="A4" s="38"/>
      <c r="B4" s="27"/>
      <c r="C4" s="27"/>
      <c r="D4" s="27"/>
      <c r="E4" s="27"/>
      <c r="F4" s="27"/>
      <c r="G4" s="5">
        <v>1</v>
      </c>
      <c r="H4" s="5">
        <v>2</v>
      </c>
      <c r="I4" s="5">
        <v>3</v>
      </c>
      <c r="J4" s="5" t="s">
        <v>5</v>
      </c>
      <c r="K4" s="27"/>
      <c r="L4" s="27"/>
      <c r="M4" s="29"/>
    </row>
    <row r="5" spans="1:12" ht="15">
      <c r="A5" s="30" t="s">
        <v>286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3" ht="12.75">
      <c r="A6" s="12" t="s">
        <v>288</v>
      </c>
      <c r="B6" s="12" t="s">
        <v>289</v>
      </c>
      <c r="C6" s="12" t="s">
        <v>290</v>
      </c>
      <c r="D6" s="12" t="str">
        <f>"1,1938"</f>
        <v>1,1938</v>
      </c>
      <c r="E6" s="12" t="s">
        <v>291</v>
      </c>
      <c r="F6" s="12" t="s">
        <v>219</v>
      </c>
      <c r="G6" s="14" t="s">
        <v>292</v>
      </c>
      <c r="H6" s="14" t="s">
        <v>293</v>
      </c>
      <c r="I6" s="14" t="s">
        <v>145</v>
      </c>
      <c r="J6" s="13"/>
      <c r="K6" s="12" t="str">
        <f>"87,5"</f>
        <v>87,5</v>
      </c>
      <c r="L6" s="14" t="str">
        <f>"128,4827"</f>
        <v>128,4827</v>
      </c>
      <c r="M6" s="12" t="s">
        <v>294</v>
      </c>
    </row>
    <row r="8" spans="1:12" ht="15">
      <c r="A8" s="40" t="s">
        <v>295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3" ht="12.75">
      <c r="A9" s="12" t="s">
        <v>297</v>
      </c>
      <c r="B9" s="12" t="s">
        <v>298</v>
      </c>
      <c r="C9" s="12" t="s">
        <v>299</v>
      </c>
      <c r="D9" s="12" t="str">
        <f>"0,9242"</f>
        <v>0,9242</v>
      </c>
      <c r="E9" s="12" t="s">
        <v>291</v>
      </c>
      <c r="F9" s="12" t="s">
        <v>219</v>
      </c>
      <c r="G9" s="14" t="s">
        <v>174</v>
      </c>
      <c r="H9" s="14" t="s">
        <v>175</v>
      </c>
      <c r="I9" s="13" t="s">
        <v>180</v>
      </c>
      <c r="J9" s="13"/>
      <c r="K9" s="12" t="str">
        <f>"85,0"</f>
        <v>85,0</v>
      </c>
      <c r="L9" s="14" t="str">
        <f>"78,5570"</f>
        <v>78,5570</v>
      </c>
      <c r="M9" s="12" t="s">
        <v>53</v>
      </c>
    </row>
    <row r="11" spans="1:12" ht="15">
      <c r="A11" s="40" t="s">
        <v>138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3" ht="12.75">
      <c r="A12" s="12" t="s">
        <v>301</v>
      </c>
      <c r="B12" s="12" t="s">
        <v>302</v>
      </c>
      <c r="C12" s="12" t="s">
        <v>303</v>
      </c>
      <c r="D12" s="12" t="str">
        <f>"0,8769"</f>
        <v>0,8769</v>
      </c>
      <c r="E12" s="12" t="s">
        <v>291</v>
      </c>
      <c r="F12" s="12" t="s">
        <v>219</v>
      </c>
      <c r="G12" s="14" t="s">
        <v>174</v>
      </c>
      <c r="H12" s="14" t="s">
        <v>175</v>
      </c>
      <c r="I12" s="14" t="s">
        <v>180</v>
      </c>
      <c r="J12" s="13"/>
      <c r="K12" s="12" t="str">
        <f>"95,0"</f>
        <v>95,0</v>
      </c>
      <c r="L12" s="14" t="str">
        <f>"89,9699"</f>
        <v>89,9699</v>
      </c>
      <c r="M12" s="12" t="s">
        <v>294</v>
      </c>
    </row>
    <row r="14" spans="1:12" ht="15">
      <c r="A14" s="40" t="s">
        <v>11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3" ht="12.75">
      <c r="A15" s="6" t="s">
        <v>132</v>
      </c>
      <c r="B15" s="6" t="s">
        <v>133</v>
      </c>
      <c r="C15" s="6" t="s">
        <v>134</v>
      </c>
      <c r="D15" s="6" t="str">
        <f>"0,7405"</f>
        <v>0,7405</v>
      </c>
      <c r="E15" s="6" t="s">
        <v>26</v>
      </c>
      <c r="F15" s="6" t="s">
        <v>27</v>
      </c>
      <c r="G15" s="8" t="s">
        <v>71</v>
      </c>
      <c r="H15" s="8" t="s">
        <v>29</v>
      </c>
      <c r="I15" s="8" t="s">
        <v>30</v>
      </c>
      <c r="J15" s="7"/>
      <c r="K15" s="6" t="str">
        <f>"115,0"</f>
        <v>115,0</v>
      </c>
      <c r="L15" s="8" t="str">
        <f>"90,2669"</f>
        <v>90,2669</v>
      </c>
      <c r="M15" s="6" t="s">
        <v>31</v>
      </c>
    </row>
    <row r="16" spans="1:13" ht="12.75">
      <c r="A16" s="9" t="s">
        <v>305</v>
      </c>
      <c r="B16" s="9" t="s">
        <v>306</v>
      </c>
      <c r="C16" s="9" t="s">
        <v>307</v>
      </c>
      <c r="D16" s="9" t="str">
        <f>"0,7573"</f>
        <v>0,7573</v>
      </c>
      <c r="E16" s="9" t="s">
        <v>291</v>
      </c>
      <c r="F16" s="9" t="s">
        <v>219</v>
      </c>
      <c r="G16" s="11" t="s">
        <v>174</v>
      </c>
      <c r="H16" s="11" t="s">
        <v>175</v>
      </c>
      <c r="I16" s="11" t="s">
        <v>180</v>
      </c>
      <c r="J16" s="10"/>
      <c r="K16" s="9" t="str">
        <f>"95,0"</f>
        <v>95,0</v>
      </c>
      <c r="L16" s="11" t="str">
        <f>"88,4905"</f>
        <v>88,4905</v>
      </c>
      <c r="M16" s="9" t="s">
        <v>294</v>
      </c>
    </row>
    <row r="18" spans="1:12" ht="15">
      <c r="A18" s="40" t="s">
        <v>295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3" ht="12.75">
      <c r="A19" s="12" t="s">
        <v>309</v>
      </c>
      <c r="B19" s="12" t="s">
        <v>310</v>
      </c>
      <c r="C19" s="12" t="s">
        <v>311</v>
      </c>
      <c r="D19" s="12" t="str">
        <f>"0,9064"</f>
        <v>0,9064</v>
      </c>
      <c r="E19" s="12" t="s">
        <v>143</v>
      </c>
      <c r="F19" s="12" t="s">
        <v>144</v>
      </c>
      <c r="G19" s="14" t="s">
        <v>29</v>
      </c>
      <c r="H19" s="14" t="s">
        <v>18</v>
      </c>
      <c r="I19" s="13" t="s">
        <v>37</v>
      </c>
      <c r="J19" s="13"/>
      <c r="K19" s="12" t="str">
        <f>"120,0"</f>
        <v>120,0</v>
      </c>
      <c r="L19" s="14" t="str">
        <f>"122,9011"</f>
        <v>122,9011</v>
      </c>
      <c r="M19" s="12" t="s">
        <v>148</v>
      </c>
    </row>
    <row r="21" spans="1:12" ht="15">
      <c r="A21" s="40" t="s">
        <v>138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3" ht="12.75">
      <c r="A22" s="12" t="s">
        <v>312</v>
      </c>
      <c r="B22" s="12" t="s">
        <v>151</v>
      </c>
      <c r="C22" s="12" t="s">
        <v>152</v>
      </c>
      <c r="D22" s="12" t="str">
        <f>"0,8437"</f>
        <v>0,8437</v>
      </c>
      <c r="E22" s="12" t="s">
        <v>153</v>
      </c>
      <c r="F22" s="12" t="s">
        <v>154</v>
      </c>
      <c r="G22" s="14" t="s">
        <v>77</v>
      </c>
      <c r="H22" s="14" t="s">
        <v>210</v>
      </c>
      <c r="I22" s="14" t="s">
        <v>168</v>
      </c>
      <c r="J22" s="13"/>
      <c r="K22" s="12" t="str">
        <f>"100,0"</f>
        <v>100,0</v>
      </c>
      <c r="L22" s="14" t="str">
        <f>"99,5566"</f>
        <v>99,5566</v>
      </c>
      <c r="M22" s="12" t="s">
        <v>157</v>
      </c>
    </row>
    <row r="24" spans="1:12" ht="15">
      <c r="A24" s="40" t="s">
        <v>162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3" ht="12.75">
      <c r="A25" s="12" t="s">
        <v>314</v>
      </c>
      <c r="B25" s="12" t="s">
        <v>315</v>
      </c>
      <c r="C25" s="12" t="s">
        <v>316</v>
      </c>
      <c r="D25" s="12" t="str">
        <f>"0,7574"</f>
        <v>0,7574</v>
      </c>
      <c r="E25" s="12" t="s">
        <v>291</v>
      </c>
      <c r="F25" s="12" t="s">
        <v>219</v>
      </c>
      <c r="G25" s="14" t="s">
        <v>65</v>
      </c>
      <c r="H25" s="13" t="s">
        <v>317</v>
      </c>
      <c r="I25" s="13" t="s">
        <v>317</v>
      </c>
      <c r="J25" s="13"/>
      <c r="K25" s="12" t="str">
        <f>"147,5"</f>
        <v>147,5</v>
      </c>
      <c r="L25" s="14" t="str">
        <f>"131,8255"</f>
        <v>131,8255</v>
      </c>
      <c r="M25" s="12" t="s">
        <v>294</v>
      </c>
    </row>
    <row r="27" spans="1:12" ht="15">
      <c r="A27" s="40" t="s">
        <v>11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spans="1:13" ht="12.75">
      <c r="A28" s="6" t="s">
        <v>319</v>
      </c>
      <c r="B28" s="6" t="s">
        <v>320</v>
      </c>
      <c r="C28" s="6" t="s">
        <v>321</v>
      </c>
      <c r="D28" s="6" t="str">
        <f>"0,7137"</f>
        <v>0,7137</v>
      </c>
      <c r="E28" s="6" t="s">
        <v>143</v>
      </c>
      <c r="F28" s="6" t="s">
        <v>144</v>
      </c>
      <c r="G28" s="8" t="s">
        <v>221</v>
      </c>
      <c r="H28" s="8" t="s">
        <v>322</v>
      </c>
      <c r="I28" s="8" t="s">
        <v>323</v>
      </c>
      <c r="J28" s="7"/>
      <c r="K28" s="6" t="str">
        <f>"195,0"</f>
        <v>195,0</v>
      </c>
      <c r="L28" s="8" t="str">
        <f>"157,2638"</f>
        <v>157,2638</v>
      </c>
      <c r="M28" s="6" t="s">
        <v>148</v>
      </c>
    </row>
    <row r="29" spans="1:13" ht="12.75">
      <c r="A29" s="23" t="s">
        <v>325</v>
      </c>
      <c r="B29" s="23" t="s">
        <v>326</v>
      </c>
      <c r="C29" s="23" t="s">
        <v>327</v>
      </c>
      <c r="D29" s="23" t="str">
        <f>"0,6851"</f>
        <v>0,6851</v>
      </c>
      <c r="E29" s="23" t="s">
        <v>143</v>
      </c>
      <c r="F29" s="23" t="s">
        <v>144</v>
      </c>
      <c r="G29" s="25" t="s">
        <v>20</v>
      </c>
      <c r="H29" s="25" t="s">
        <v>64</v>
      </c>
      <c r="I29" s="25" t="s">
        <v>85</v>
      </c>
      <c r="J29" s="24"/>
      <c r="K29" s="23" t="str">
        <f>"150,0"</f>
        <v>150,0</v>
      </c>
      <c r="L29" s="25" t="str">
        <f>"126,4010"</f>
        <v>126,4010</v>
      </c>
      <c r="M29" s="23" t="s">
        <v>148</v>
      </c>
    </row>
    <row r="30" spans="1:13" ht="12.75">
      <c r="A30" s="23" t="s">
        <v>328</v>
      </c>
      <c r="B30" s="23" t="s">
        <v>201</v>
      </c>
      <c r="C30" s="23" t="s">
        <v>189</v>
      </c>
      <c r="D30" s="23" t="str">
        <f>"0,6666"</f>
        <v>0,6666</v>
      </c>
      <c r="E30" s="23" t="s">
        <v>26</v>
      </c>
      <c r="F30" s="23" t="s">
        <v>27</v>
      </c>
      <c r="G30" s="25" t="s">
        <v>329</v>
      </c>
      <c r="H30" s="25" t="s">
        <v>280</v>
      </c>
      <c r="I30" s="24" t="s">
        <v>281</v>
      </c>
      <c r="J30" s="24"/>
      <c r="K30" s="23" t="str">
        <f>"200,0"</f>
        <v>200,0</v>
      </c>
      <c r="L30" s="25" t="str">
        <f>"133,3200"</f>
        <v>133,3200</v>
      </c>
      <c r="M30" s="23" t="s">
        <v>53</v>
      </c>
    </row>
    <row r="31" spans="1:13" ht="12.75">
      <c r="A31" s="9" t="s">
        <v>330</v>
      </c>
      <c r="B31" s="9" t="s">
        <v>331</v>
      </c>
      <c r="C31" s="9" t="s">
        <v>198</v>
      </c>
      <c r="D31" s="9" t="str">
        <f>"0,6645"</f>
        <v>0,6645</v>
      </c>
      <c r="E31" s="9" t="s">
        <v>26</v>
      </c>
      <c r="F31" s="9" t="s">
        <v>27</v>
      </c>
      <c r="G31" s="11" t="s">
        <v>86</v>
      </c>
      <c r="H31" s="11" t="s">
        <v>221</v>
      </c>
      <c r="I31" s="11" t="s">
        <v>322</v>
      </c>
      <c r="J31" s="10"/>
      <c r="K31" s="9" t="str">
        <f>"180,0"</f>
        <v>180,0</v>
      </c>
      <c r="L31" s="11" t="str">
        <f>"119,6100"</f>
        <v>119,6100</v>
      </c>
      <c r="M31" s="9" t="s">
        <v>31</v>
      </c>
    </row>
    <row r="33" spans="1:12" ht="15">
      <c r="A33" s="40" t="s">
        <v>32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3" ht="12.75">
      <c r="A34" s="6" t="s">
        <v>333</v>
      </c>
      <c r="B34" s="6" t="s">
        <v>334</v>
      </c>
      <c r="C34" s="6" t="s">
        <v>335</v>
      </c>
      <c r="D34" s="6" t="str">
        <f>"0,6394"</f>
        <v>0,6394</v>
      </c>
      <c r="E34" s="6" t="s">
        <v>143</v>
      </c>
      <c r="F34" s="6" t="s">
        <v>144</v>
      </c>
      <c r="G34" s="8" t="s">
        <v>20</v>
      </c>
      <c r="H34" s="8" t="s">
        <v>85</v>
      </c>
      <c r="I34" s="8" t="s">
        <v>336</v>
      </c>
      <c r="J34" s="7"/>
      <c r="K34" s="6" t="str">
        <f>"157,5"</f>
        <v>157,5</v>
      </c>
      <c r="L34" s="8" t="str">
        <f>"123,8678"</f>
        <v>123,8678</v>
      </c>
      <c r="M34" s="6" t="s">
        <v>148</v>
      </c>
    </row>
    <row r="35" spans="1:13" ht="12.75">
      <c r="A35" s="23" t="s">
        <v>338</v>
      </c>
      <c r="B35" s="23" t="s">
        <v>339</v>
      </c>
      <c r="C35" s="23" t="s">
        <v>340</v>
      </c>
      <c r="D35" s="23" t="str">
        <f>"0,6479"</f>
        <v>0,6479</v>
      </c>
      <c r="E35" s="23" t="s">
        <v>51</v>
      </c>
      <c r="F35" s="23" t="s">
        <v>341</v>
      </c>
      <c r="G35" s="25" t="s">
        <v>342</v>
      </c>
      <c r="H35" s="24" t="s">
        <v>323</v>
      </c>
      <c r="I35" s="25" t="s">
        <v>323</v>
      </c>
      <c r="J35" s="24"/>
      <c r="K35" s="23" t="str">
        <f>"195,0"</f>
        <v>195,0</v>
      </c>
      <c r="L35" s="25" t="str">
        <f>"126,3405"</f>
        <v>126,3405</v>
      </c>
      <c r="M35" s="23" t="s">
        <v>343</v>
      </c>
    </row>
    <row r="36" spans="1:13" ht="12.75">
      <c r="A36" s="23" t="s">
        <v>345</v>
      </c>
      <c r="B36" s="23" t="s">
        <v>346</v>
      </c>
      <c r="C36" s="23" t="s">
        <v>347</v>
      </c>
      <c r="D36" s="23" t="str">
        <f>"0,6470"</f>
        <v>0,6470</v>
      </c>
      <c r="E36" s="23" t="s">
        <v>143</v>
      </c>
      <c r="F36" s="23" t="s">
        <v>144</v>
      </c>
      <c r="G36" s="25" t="s">
        <v>322</v>
      </c>
      <c r="H36" s="25" t="s">
        <v>329</v>
      </c>
      <c r="I36" s="25" t="s">
        <v>323</v>
      </c>
      <c r="J36" s="24"/>
      <c r="K36" s="23" t="str">
        <f>"195,0"</f>
        <v>195,0</v>
      </c>
      <c r="L36" s="25" t="str">
        <f>"126,1650"</f>
        <v>126,1650</v>
      </c>
      <c r="M36" s="23" t="s">
        <v>148</v>
      </c>
    </row>
    <row r="37" spans="1:13" ht="12.75">
      <c r="A37" s="9" t="s">
        <v>349</v>
      </c>
      <c r="B37" s="9" t="s">
        <v>350</v>
      </c>
      <c r="C37" s="9" t="s">
        <v>351</v>
      </c>
      <c r="D37" s="9" t="str">
        <f>"0,6448"</f>
        <v>0,6448</v>
      </c>
      <c r="E37" s="9" t="s">
        <v>51</v>
      </c>
      <c r="F37" s="9" t="s">
        <v>27</v>
      </c>
      <c r="G37" s="11" t="s">
        <v>19</v>
      </c>
      <c r="H37" s="11" t="s">
        <v>85</v>
      </c>
      <c r="I37" s="11" t="s">
        <v>220</v>
      </c>
      <c r="J37" s="10"/>
      <c r="K37" s="9" t="str">
        <f>"165,0"</f>
        <v>165,0</v>
      </c>
      <c r="L37" s="11" t="str">
        <f>"106,3920"</f>
        <v>106,3920</v>
      </c>
      <c r="M37" s="9" t="s">
        <v>53</v>
      </c>
    </row>
    <row r="39" spans="1:12" ht="15">
      <c r="A39" s="40" t="s">
        <v>39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3" ht="12.75">
      <c r="A40" s="6" t="s">
        <v>353</v>
      </c>
      <c r="B40" s="6" t="s">
        <v>354</v>
      </c>
      <c r="C40" s="6" t="s">
        <v>355</v>
      </c>
      <c r="D40" s="6" t="str">
        <f>"0,5867"</f>
        <v>0,5867</v>
      </c>
      <c r="E40" s="6" t="s">
        <v>143</v>
      </c>
      <c r="F40" s="6" t="s">
        <v>144</v>
      </c>
      <c r="G40" s="8" t="s">
        <v>18</v>
      </c>
      <c r="H40" s="8" t="s">
        <v>19</v>
      </c>
      <c r="I40" s="7" t="s">
        <v>38</v>
      </c>
      <c r="J40" s="7"/>
      <c r="K40" s="6" t="str">
        <f>"130,0"</f>
        <v>130,0</v>
      </c>
      <c r="L40" s="8" t="str">
        <f>"82,3727"</f>
        <v>82,3727</v>
      </c>
      <c r="M40" s="6" t="s">
        <v>148</v>
      </c>
    </row>
    <row r="41" spans="1:13" ht="12.75">
      <c r="A41" s="23" t="s">
        <v>356</v>
      </c>
      <c r="B41" s="23" t="s">
        <v>226</v>
      </c>
      <c r="C41" s="23" t="s">
        <v>50</v>
      </c>
      <c r="D41" s="23" t="str">
        <f>"0,5853"</f>
        <v>0,5853</v>
      </c>
      <c r="E41" s="23" t="s">
        <v>51</v>
      </c>
      <c r="F41" s="23" t="s">
        <v>17</v>
      </c>
      <c r="G41" s="25" t="s">
        <v>357</v>
      </c>
      <c r="H41" s="24" t="s">
        <v>358</v>
      </c>
      <c r="I41" s="24"/>
      <c r="J41" s="24"/>
      <c r="K41" s="23" t="str">
        <f>"260,0"</f>
        <v>260,0</v>
      </c>
      <c r="L41" s="25" t="str">
        <f>"152,1780"</f>
        <v>152,1780</v>
      </c>
      <c r="M41" s="23" t="s">
        <v>53</v>
      </c>
    </row>
    <row r="42" spans="1:13" ht="12.75">
      <c r="A42" s="23" t="s">
        <v>360</v>
      </c>
      <c r="B42" s="23" t="s">
        <v>361</v>
      </c>
      <c r="C42" s="23" t="s">
        <v>362</v>
      </c>
      <c r="D42" s="23" t="str">
        <f>"0,6152"</f>
        <v>0,6152</v>
      </c>
      <c r="E42" s="23" t="s">
        <v>51</v>
      </c>
      <c r="F42" s="23" t="s">
        <v>17</v>
      </c>
      <c r="G42" s="25" t="s">
        <v>282</v>
      </c>
      <c r="H42" s="25" t="s">
        <v>363</v>
      </c>
      <c r="I42" s="25" t="s">
        <v>364</v>
      </c>
      <c r="J42" s="24"/>
      <c r="K42" s="23" t="str">
        <f>"240,0"</f>
        <v>240,0</v>
      </c>
      <c r="L42" s="25" t="str">
        <f>"147,6480"</f>
        <v>147,6480</v>
      </c>
      <c r="M42" s="23" t="s">
        <v>53</v>
      </c>
    </row>
    <row r="43" spans="1:13" ht="12.75">
      <c r="A43" s="23" t="s">
        <v>366</v>
      </c>
      <c r="B43" s="23" t="s">
        <v>367</v>
      </c>
      <c r="C43" s="23" t="s">
        <v>368</v>
      </c>
      <c r="D43" s="23" t="str">
        <f>"0,5982"</f>
        <v>0,5982</v>
      </c>
      <c r="E43" s="23" t="s">
        <v>51</v>
      </c>
      <c r="F43" s="23" t="s">
        <v>185</v>
      </c>
      <c r="G43" s="25" t="s">
        <v>329</v>
      </c>
      <c r="H43" s="24" t="s">
        <v>369</v>
      </c>
      <c r="I43" s="24" t="s">
        <v>369</v>
      </c>
      <c r="J43" s="24"/>
      <c r="K43" s="23" t="str">
        <f>"190,0"</f>
        <v>190,0</v>
      </c>
      <c r="L43" s="25" t="str">
        <f>"113,6580"</f>
        <v>113,6580</v>
      </c>
      <c r="M43" s="23" t="s">
        <v>53</v>
      </c>
    </row>
    <row r="44" spans="1:13" ht="12.75">
      <c r="A44" s="23" t="s">
        <v>371</v>
      </c>
      <c r="B44" s="23" t="s">
        <v>372</v>
      </c>
      <c r="C44" s="23" t="s">
        <v>373</v>
      </c>
      <c r="D44" s="23" t="str">
        <f>"0,5971"</f>
        <v>0,5971</v>
      </c>
      <c r="E44" s="23" t="s">
        <v>374</v>
      </c>
      <c r="F44" s="23" t="s">
        <v>375</v>
      </c>
      <c r="G44" s="25" t="s">
        <v>220</v>
      </c>
      <c r="H44" s="25" t="s">
        <v>376</v>
      </c>
      <c r="I44" s="25" t="s">
        <v>322</v>
      </c>
      <c r="J44" s="24"/>
      <c r="K44" s="23" t="str">
        <f>"180,0"</f>
        <v>180,0</v>
      </c>
      <c r="L44" s="25" t="str">
        <f>"107,4780"</f>
        <v>107,4780</v>
      </c>
      <c r="M44" s="23" t="s">
        <v>53</v>
      </c>
    </row>
    <row r="45" spans="1:13" ht="12.75">
      <c r="A45" s="23" t="s">
        <v>378</v>
      </c>
      <c r="B45" s="23" t="s">
        <v>379</v>
      </c>
      <c r="C45" s="23" t="s">
        <v>380</v>
      </c>
      <c r="D45" s="23" t="str">
        <f>"0,5879"</f>
        <v>0,5879</v>
      </c>
      <c r="E45" s="23" t="s">
        <v>51</v>
      </c>
      <c r="F45" s="23" t="s">
        <v>381</v>
      </c>
      <c r="G45" s="25" t="s">
        <v>86</v>
      </c>
      <c r="H45" s="25" t="s">
        <v>376</v>
      </c>
      <c r="I45" s="25" t="s">
        <v>322</v>
      </c>
      <c r="J45" s="24"/>
      <c r="K45" s="23" t="str">
        <f>"180,0"</f>
        <v>180,0</v>
      </c>
      <c r="L45" s="25" t="str">
        <f>"105,8220"</f>
        <v>105,8220</v>
      </c>
      <c r="M45" s="23" t="s">
        <v>382</v>
      </c>
    </row>
    <row r="46" spans="1:13" ht="12.75">
      <c r="A46" s="9" t="s">
        <v>384</v>
      </c>
      <c r="B46" s="9" t="s">
        <v>385</v>
      </c>
      <c r="C46" s="9" t="s">
        <v>230</v>
      </c>
      <c r="D46" s="9" t="str">
        <f>"0,5905"</f>
        <v>0,5905</v>
      </c>
      <c r="E46" s="9" t="s">
        <v>386</v>
      </c>
      <c r="F46" s="9" t="s">
        <v>27</v>
      </c>
      <c r="G46" s="11" t="s">
        <v>168</v>
      </c>
      <c r="H46" s="11" t="s">
        <v>18</v>
      </c>
      <c r="I46" s="11" t="s">
        <v>19</v>
      </c>
      <c r="J46" s="10"/>
      <c r="K46" s="9" t="str">
        <f>"130,0"</f>
        <v>130,0</v>
      </c>
      <c r="L46" s="11" t="str">
        <f>"83,8274"</f>
        <v>83,8274</v>
      </c>
      <c r="M46" s="9" t="s">
        <v>53</v>
      </c>
    </row>
    <row r="48" spans="1:12" ht="15">
      <c r="A48" s="40" t="s">
        <v>54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3" ht="12.75">
      <c r="A49" s="6" t="s">
        <v>388</v>
      </c>
      <c r="B49" s="6" t="s">
        <v>389</v>
      </c>
      <c r="C49" s="6" t="s">
        <v>390</v>
      </c>
      <c r="D49" s="6" t="str">
        <f>"0,5613"</f>
        <v>0,5613</v>
      </c>
      <c r="E49" s="6" t="s">
        <v>26</v>
      </c>
      <c r="F49" s="6" t="s">
        <v>27</v>
      </c>
      <c r="G49" s="8" t="s">
        <v>391</v>
      </c>
      <c r="H49" s="8" t="s">
        <v>392</v>
      </c>
      <c r="I49" s="8" t="s">
        <v>364</v>
      </c>
      <c r="J49" s="7"/>
      <c r="K49" s="6" t="str">
        <f>"240,0"</f>
        <v>240,0</v>
      </c>
      <c r="L49" s="8" t="str">
        <f>"134,7120"</f>
        <v>134,7120</v>
      </c>
      <c r="M49" s="6" t="s">
        <v>31</v>
      </c>
    </row>
    <row r="50" spans="1:13" ht="12.75">
      <c r="A50" s="9" t="s">
        <v>394</v>
      </c>
      <c r="B50" s="9" t="s">
        <v>395</v>
      </c>
      <c r="C50" s="9" t="s">
        <v>396</v>
      </c>
      <c r="D50" s="9" t="str">
        <f>"0,5716"</f>
        <v>0,5716</v>
      </c>
      <c r="E50" s="9" t="s">
        <v>51</v>
      </c>
      <c r="F50" s="9" t="s">
        <v>381</v>
      </c>
      <c r="G50" s="11" t="s">
        <v>64</v>
      </c>
      <c r="H50" s="11" t="s">
        <v>86</v>
      </c>
      <c r="I50" s="10" t="s">
        <v>221</v>
      </c>
      <c r="J50" s="10"/>
      <c r="K50" s="9" t="str">
        <f>"160,0"</f>
        <v>160,0</v>
      </c>
      <c r="L50" s="11" t="str">
        <f>"91,4480"</f>
        <v>91,4480</v>
      </c>
      <c r="M50" s="9" t="s">
        <v>53</v>
      </c>
    </row>
    <row r="52" spans="1:12" ht="15">
      <c r="A52" s="40" t="s">
        <v>66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3" ht="12.75">
      <c r="A53" s="12" t="s">
        <v>398</v>
      </c>
      <c r="B53" s="12" t="s">
        <v>399</v>
      </c>
      <c r="C53" s="12" t="s">
        <v>400</v>
      </c>
      <c r="D53" s="12" t="str">
        <f>"0,5523"</f>
        <v>0,5523</v>
      </c>
      <c r="E53" s="12" t="s">
        <v>143</v>
      </c>
      <c r="F53" s="12" t="s">
        <v>144</v>
      </c>
      <c r="G53" s="14" t="s">
        <v>282</v>
      </c>
      <c r="H53" s="14" t="s">
        <v>392</v>
      </c>
      <c r="I53" s="14" t="s">
        <v>401</v>
      </c>
      <c r="J53" s="13"/>
      <c r="K53" s="12" t="str">
        <f>"245,0"</f>
        <v>245,0</v>
      </c>
      <c r="L53" s="14" t="str">
        <f>"135,3135"</f>
        <v>135,3135</v>
      </c>
      <c r="M53" s="12" t="s">
        <v>148</v>
      </c>
    </row>
    <row r="55" ht="15">
      <c r="E55" s="15" t="s">
        <v>87</v>
      </c>
    </row>
    <row r="56" ht="15">
      <c r="E56" s="15" t="s">
        <v>88</v>
      </c>
    </row>
    <row r="57" ht="15">
      <c r="E57" s="15" t="s">
        <v>89</v>
      </c>
    </row>
    <row r="58" ht="15">
      <c r="E58" s="15" t="s">
        <v>90</v>
      </c>
    </row>
    <row r="59" ht="15">
      <c r="E59" s="15" t="s">
        <v>90</v>
      </c>
    </row>
    <row r="60" ht="15">
      <c r="E60" s="15" t="s">
        <v>91</v>
      </c>
    </row>
    <row r="61" ht="15">
      <c r="E61" s="15"/>
    </row>
    <row r="63" spans="1:2" ht="18">
      <c r="A63" s="16" t="s">
        <v>92</v>
      </c>
      <c r="B63" s="16"/>
    </row>
    <row r="64" spans="1:2" ht="15">
      <c r="A64" s="17" t="s">
        <v>241</v>
      </c>
      <c r="B64" s="17"/>
    </row>
    <row r="65" spans="1:2" ht="14.25">
      <c r="A65" s="19"/>
      <c r="B65" s="20" t="s">
        <v>242</v>
      </c>
    </row>
    <row r="66" spans="1:5" ht="15">
      <c r="A66" s="21" t="s">
        <v>95</v>
      </c>
      <c r="B66" s="21" t="s">
        <v>96</v>
      </c>
      <c r="C66" s="21" t="s">
        <v>97</v>
      </c>
      <c r="D66" s="21" t="s">
        <v>98</v>
      </c>
      <c r="E66" s="21" t="s">
        <v>99</v>
      </c>
    </row>
    <row r="67" spans="1:5" ht="12.75">
      <c r="A67" s="18" t="s">
        <v>287</v>
      </c>
      <c r="B67" s="4" t="s">
        <v>100</v>
      </c>
      <c r="C67" s="4" t="s">
        <v>402</v>
      </c>
      <c r="D67" s="4" t="s">
        <v>145</v>
      </c>
      <c r="E67" s="22" t="s">
        <v>403</v>
      </c>
    </row>
    <row r="68" spans="1:5" ht="12.75">
      <c r="A68" s="18" t="s">
        <v>131</v>
      </c>
      <c r="B68" s="4" t="s">
        <v>100</v>
      </c>
      <c r="C68" s="4" t="s">
        <v>106</v>
      </c>
      <c r="D68" s="4" t="s">
        <v>30</v>
      </c>
      <c r="E68" s="22" t="s">
        <v>404</v>
      </c>
    </row>
    <row r="69" spans="1:5" ht="12.75">
      <c r="A69" s="18" t="s">
        <v>300</v>
      </c>
      <c r="B69" s="4" t="s">
        <v>100</v>
      </c>
      <c r="C69" s="4" t="s">
        <v>247</v>
      </c>
      <c r="D69" s="4" t="s">
        <v>180</v>
      </c>
      <c r="E69" s="22" t="s">
        <v>405</v>
      </c>
    </row>
    <row r="70" spans="1:5" ht="12.75">
      <c r="A70" s="18" t="s">
        <v>304</v>
      </c>
      <c r="B70" s="4" t="s">
        <v>100</v>
      </c>
      <c r="C70" s="4" t="s">
        <v>106</v>
      </c>
      <c r="D70" s="4" t="s">
        <v>180</v>
      </c>
      <c r="E70" s="22" t="s">
        <v>406</v>
      </c>
    </row>
    <row r="72" spans="1:2" ht="14.25">
      <c r="A72" s="19"/>
      <c r="B72" s="20" t="s">
        <v>105</v>
      </c>
    </row>
    <row r="73" spans="1:5" ht="15">
      <c r="A73" s="21" t="s">
        <v>95</v>
      </c>
      <c r="B73" s="21" t="s">
        <v>96</v>
      </c>
      <c r="C73" s="21" t="s">
        <v>97</v>
      </c>
      <c r="D73" s="21" t="s">
        <v>98</v>
      </c>
      <c r="E73" s="21" t="s">
        <v>99</v>
      </c>
    </row>
    <row r="74" spans="1:5" ht="12.75">
      <c r="A74" s="18" t="s">
        <v>296</v>
      </c>
      <c r="B74" s="4" t="s">
        <v>105</v>
      </c>
      <c r="C74" s="4" t="s">
        <v>407</v>
      </c>
      <c r="D74" s="4" t="s">
        <v>175</v>
      </c>
      <c r="E74" s="22" t="s">
        <v>408</v>
      </c>
    </row>
    <row r="77" spans="1:2" ht="15">
      <c r="A77" s="17" t="s">
        <v>93</v>
      </c>
      <c r="B77" s="17"/>
    </row>
    <row r="78" spans="1:2" ht="14.25">
      <c r="A78" s="19"/>
      <c r="B78" s="20" t="s">
        <v>94</v>
      </c>
    </row>
    <row r="79" spans="1:5" ht="15">
      <c r="A79" s="21" t="s">
        <v>95</v>
      </c>
      <c r="B79" s="21" t="s">
        <v>96</v>
      </c>
      <c r="C79" s="21" t="s">
        <v>97</v>
      </c>
      <c r="D79" s="21" t="s">
        <v>98</v>
      </c>
      <c r="E79" s="21" t="s">
        <v>99</v>
      </c>
    </row>
    <row r="80" spans="1:5" ht="12.75">
      <c r="A80" s="18" t="s">
        <v>318</v>
      </c>
      <c r="B80" s="4" t="s">
        <v>100</v>
      </c>
      <c r="C80" s="4" t="s">
        <v>106</v>
      </c>
      <c r="D80" s="4" t="s">
        <v>323</v>
      </c>
      <c r="E80" s="22" t="s">
        <v>409</v>
      </c>
    </row>
    <row r="81" spans="1:5" ht="12.75">
      <c r="A81" s="18" t="s">
        <v>313</v>
      </c>
      <c r="B81" s="4" t="s">
        <v>100</v>
      </c>
      <c r="C81" s="4" t="s">
        <v>249</v>
      </c>
      <c r="D81" s="4" t="s">
        <v>65</v>
      </c>
      <c r="E81" s="22" t="s">
        <v>410</v>
      </c>
    </row>
    <row r="82" spans="1:5" ht="12.75">
      <c r="A82" s="18" t="s">
        <v>324</v>
      </c>
      <c r="B82" s="4" t="s">
        <v>100</v>
      </c>
      <c r="C82" s="4" t="s">
        <v>106</v>
      </c>
      <c r="D82" s="4" t="s">
        <v>85</v>
      </c>
      <c r="E82" s="22" t="s">
        <v>411</v>
      </c>
    </row>
    <row r="83" spans="1:5" ht="12.75">
      <c r="A83" s="18" t="s">
        <v>332</v>
      </c>
      <c r="B83" s="4" t="s">
        <v>100</v>
      </c>
      <c r="C83" s="4" t="s">
        <v>101</v>
      </c>
      <c r="D83" s="4" t="s">
        <v>336</v>
      </c>
      <c r="E83" s="22" t="s">
        <v>412</v>
      </c>
    </row>
    <row r="84" spans="1:5" ht="12.75">
      <c r="A84" s="18" t="s">
        <v>308</v>
      </c>
      <c r="B84" s="4" t="s">
        <v>100</v>
      </c>
      <c r="C84" s="4" t="s">
        <v>407</v>
      </c>
      <c r="D84" s="4" t="s">
        <v>18</v>
      </c>
      <c r="E84" s="22" t="s">
        <v>413</v>
      </c>
    </row>
    <row r="85" spans="1:5" ht="12.75">
      <c r="A85" s="18" t="s">
        <v>149</v>
      </c>
      <c r="B85" s="4" t="s">
        <v>100</v>
      </c>
      <c r="C85" s="4" t="s">
        <v>247</v>
      </c>
      <c r="D85" s="4" t="s">
        <v>168</v>
      </c>
      <c r="E85" s="22" t="s">
        <v>414</v>
      </c>
    </row>
    <row r="86" spans="1:5" ht="12.75">
      <c r="A86" s="18" t="s">
        <v>352</v>
      </c>
      <c r="B86" s="4" t="s">
        <v>100</v>
      </c>
      <c r="C86" s="4" t="s">
        <v>108</v>
      </c>
      <c r="D86" s="4" t="s">
        <v>19</v>
      </c>
      <c r="E86" s="22" t="s">
        <v>415</v>
      </c>
    </row>
    <row r="88" spans="1:2" ht="14.25">
      <c r="A88" s="19"/>
      <c r="B88" s="20" t="s">
        <v>105</v>
      </c>
    </row>
    <row r="89" spans="1:5" ht="15">
      <c r="A89" s="21" t="s">
        <v>95</v>
      </c>
      <c r="B89" s="21" t="s">
        <v>96</v>
      </c>
      <c r="C89" s="21" t="s">
        <v>97</v>
      </c>
      <c r="D89" s="21" t="s">
        <v>98</v>
      </c>
      <c r="E89" s="21" t="s">
        <v>99</v>
      </c>
    </row>
    <row r="90" spans="1:5" ht="12.75">
      <c r="A90" s="18" t="s">
        <v>224</v>
      </c>
      <c r="B90" s="4" t="s">
        <v>105</v>
      </c>
      <c r="C90" s="4" t="s">
        <v>108</v>
      </c>
      <c r="D90" s="4" t="s">
        <v>357</v>
      </c>
      <c r="E90" s="22" t="s">
        <v>416</v>
      </c>
    </row>
    <row r="91" spans="1:5" ht="12.75">
      <c r="A91" s="18" t="s">
        <v>359</v>
      </c>
      <c r="B91" s="4" t="s">
        <v>105</v>
      </c>
      <c r="C91" s="4" t="s">
        <v>108</v>
      </c>
      <c r="D91" s="4" t="s">
        <v>364</v>
      </c>
      <c r="E91" s="22" t="s">
        <v>417</v>
      </c>
    </row>
    <row r="92" spans="1:5" ht="12.75">
      <c r="A92" s="18" t="s">
        <v>397</v>
      </c>
      <c r="B92" s="4" t="s">
        <v>105</v>
      </c>
      <c r="C92" s="4" t="s">
        <v>112</v>
      </c>
      <c r="D92" s="4" t="s">
        <v>401</v>
      </c>
      <c r="E92" s="22" t="s">
        <v>418</v>
      </c>
    </row>
    <row r="93" spans="1:5" ht="12.75">
      <c r="A93" s="18" t="s">
        <v>387</v>
      </c>
      <c r="B93" s="4" t="s">
        <v>105</v>
      </c>
      <c r="C93" s="4" t="s">
        <v>103</v>
      </c>
      <c r="D93" s="4" t="s">
        <v>364</v>
      </c>
      <c r="E93" s="22" t="s">
        <v>419</v>
      </c>
    </row>
    <row r="94" spans="1:5" ht="12.75">
      <c r="A94" s="18" t="s">
        <v>199</v>
      </c>
      <c r="B94" s="4" t="s">
        <v>105</v>
      </c>
      <c r="C94" s="4" t="s">
        <v>106</v>
      </c>
      <c r="D94" s="4" t="s">
        <v>280</v>
      </c>
      <c r="E94" s="22" t="s">
        <v>420</v>
      </c>
    </row>
    <row r="95" spans="1:5" ht="12.75">
      <c r="A95" s="18" t="s">
        <v>337</v>
      </c>
      <c r="B95" s="4" t="s">
        <v>105</v>
      </c>
      <c r="C95" s="4" t="s">
        <v>101</v>
      </c>
      <c r="D95" s="4" t="s">
        <v>323</v>
      </c>
      <c r="E95" s="22" t="s">
        <v>421</v>
      </c>
    </row>
    <row r="96" spans="1:5" ht="12.75">
      <c r="A96" s="18" t="s">
        <v>344</v>
      </c>
      <c r="B96" s="4" t="s">
        <v>105</v>
      </c>
      <c r="C96" s="4" t="s">
        <v>101</v>
      </c>
      <c r="D96" s="4" t="s">
        <v>323</v>
      </c>
      <c r="E96" s="22" t="s">
        <v>422</v>
      </c>
    </row>
    <row r="97" spans="1:5" ht="12.75">
      <c r="A97" s="18" t="s">
        <v>195</v>
      </c>
      <c r="B97" s="4" t="s">
        <v>105</v>
      </c>
      <c r="C97" s="4" t="s">
        <v>106</v>
      </c>
      <c r="D97" s="4" t="s">
        <v>322</v>
      </c>
      <c r="E97" s="22" t="s">
        <v>423</v>
      </c>
    </row>
    <row r="98" spans="1:5" ht="12.75">
      <c r="A98" s="18" t="s">
        <v>365</v>
      </c>
      <c r="B98" s="4" t="s">
        <v>105</v>
      </c>
      <c r="C98" s="4" t="s">
        <v>108</v>
      </c>
      <c r="D98" s="4" t="s">
        <v>329</v>
      </c>
      <c r="E98" s="22" t="s">
        <v>424</v>
      </c>
    </row>
    <row r="99" spans="1:5" ht="12.75">
      <c r="A99" s="18" t="s">
        <v>370</v>
      </c>
      <c r="B99" s="4" t="s">
        <v>105</v>
      </c>
      <c r="C99" s="4" t="s">
        <v>108</v>
      </c>
      <c r="D99" s="4" t="s">
        <v>322</v>
      </c>
      <c r="E99" s="22" t="s">
        <v>425</v>
      </c>
    </row>
    <row r="100" spans="1:5" ht="12.75">
      <c r="A100" s="18" t="s">
        <v>348</v>
      </c>
      <c r="B100" s="4" t="s">
        <v>105</v>
      </c>
      <c r="C100" s="4" t="s">
        <v>101</v>
      </c>
      <c r="D100" s="4" t="s">
        <v>220</v>
      </c>
      <c r="E100" s="22" t="s">
        <v>426</v>
      </c>
    </row>
    <row r="101" spans="1:5" ht="12.75">
      <c r="A101" s="18" t="s">
        <v>377</v>
      </c>
      <c r="B101" s="4" t="s">
        <v>105</v>
      </c>
      <c r="C101" s="4" t="s">
        <v>108</v>
      </c>
      <c r="D101" s="4" t="s">
        <v>322</v>
      </c>
      <c r="E101" s="22" t="s">
        <v>427</v>
      </c>
    </row>
    <row r="102" spans="1:5" ht="12.75">
      <c r="A102" s="18" t="s">
        <v>393</v>
      </c>
      <c r="B102" s="4" t="s">
        <v>105</v>
      </c>
      <c r="C102" s="4" t="s">
        <v>103</v>
      </c>
      <c r="D102" s="4" t="s">
        <v>86</v>
      </c>
      <c r="E102" s="22" t="s">
        <v>428</v>
      </c>
    </row>
    <row r="104" spans="1:2" ht="14.25">
      <c r="A104" s="19"/>
      <c r="B104" s="20" t="s">
        <v>115</v>
      </c>
    </row>
    <row r="105" spans="1:5" ht="15">
      <c r="A105" s="21" t="s">
        <v>95</v>
      </c>
      <c r="B105" s="21" t="s">
        <v>96</v>
      </c>
      <c r="C105" s="21" t="s">
        <v>97</v>
      </c>
      <c r="D105" s="21" t="s">
        <v>98</v>
      </c>
      <c r="E105" s="21" t="s">
        <v>99</v>
      </c>
    </row>
    <row r="106" spans="1:5" ht="12.75">
      <c r="A106" s="18" t="s">
        <v>383</v>
      </c>
      <c r="B106" s="4" t="s">
        <v>116</v>
      </c>
      <c r="C106" s="4" t="s">
        <v>108</v>
      </c>
      <c r="D106" s="4" t="s">
        <v>19</v>
      </c>
      <c r="E106" s="22" t="s">
        <v>429</v>
      </c>
    </row>
    <row r="111" spans="1:2" ht="18">
      <c r="A111" s="16" t="s">
        <v>120</v>
      </c>
      <c r="B111" s="16"/>
    </row>
    <row r="112" spans="1:3" ht="15">
      <c r="A112" s="21" t="s">
        <v>121</v>
      </c>
      <c r="B112" s="21" t="s">
        <v>122</v>
      </c>
      <c r="C112" s="21" t="s">
        <v>123</v>
      </c>
    </row>
    <row r="113" spans="1:3" ht="12.75">
      <c r="A113" s="4" t="s">
        <v>143</v>
      </c>
      <c r="B113" s="4" t="s">
        <v>430</v>
      </c>
      <c r="C113" s="4" t="s">
        <v>431</v>
      </c>
    </row>
    <row r="114" spans="1:3" ht="12.75">
      <c r="A114" s="4" t="s">
        <v>291</v>
      </c>
      <c r="B114" s="4" t="s">
        <v>432</v>
      </c>
      <c r="C114" s="4" t="s">
        <v>433</v>
      </c>
    </row>
    <row r="115" spans="1:3" ht="12.75">
      <c r="A115" s="4" t="s">
        <v>26</v>
      </c>
      <c r="B115" s="4" t="s">
        <v>434</v>
      </c>
      <c r="C115" s="4" t="s">
        <v>435</v>
      </c>
    </row>
    <row r="116" spans="1:3" ht="12.75">
      <c r="A116" s="4" t="s">
        <v>153</v>
      </c>
      <c r="B116" s="4" t="s">
        <v>128</v>
      </c>
      <c r="C116" s="4" t="s">
        <v>274</v>
      </c>
    </row>
    <row r="117" spans="1:3" ht="12.75">
      <c r="A117" s="4" t="s">
        <v>386</v>
      </c>
      <c r="B117" s="4" t="s">
        <v>128</v>
      </c>
      <c r="C117" s="4" t="s">
        <v>436</v>
      </c>
    </row>
    <row r="118" spans="1:3" ht="12.75">
      <c r="A118" s="4" t="s">
        <v>374</v>
      </c>
      <c r="B118" s="4" t="s">
        <v>437</v>
      </c>
      <c r="C118" s="4" t="s">
        <v>438</v>
      </c>
    </row>
  </sheetData>
  <sheetProtection/>
  <mergeCells count="23">
    <mergeCell ref="A39:L39"/>
    <mergeCell ref="A48:L48"/>
    <mergeCell ref="A52:L52"/>
    <mergeCell ref="A14:L14"/>
    <mergeCell ref="A18:L18"/>
    <mergeCell ref="A21:L21"/>
    <mergeCell ref="A24:L24"/>
    <mergeCell ref="A27:L27"/>
    <mergeCell ref="A33:L33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31.875" style="4" bestFit="1" customWidth="1"/>
    <col min="2" max="2" width="26.25390625" style="4" bestFit="1" customWidth="1"/>
    <col min="3" max="3" width="19.125" style="4" bestFit="1" customWidth="1"/>
    <col min="4" max="4" width="9.25390625" style="4" bestFit="1" customWidth="1"/>
    <col min="5" max="5" width="22.75390625" style="4" bestFit="1" customWidth="1"/>
    <col min="6" max="6" width="30.8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2.25390625" style="4" bestFit="1" customWidth="1"/>
    <col min="14" max="16384" width="9.125" style="3" customWidth="1"/>
  </cols>
  <sheetData>
    <row r="1" spans="1:13" s="2" customFormat="1" ht="28.5" customHeight="1">
      <c r="A1" s="31" t="s">
        <v>474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s="2" customFormat="1" ht="61.5" customHeight="1" thickBo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s="1" customFormat="1" ht="12.75" customHeight="1">
      <c r="A3" s="37" t="s">
        <v>0</v>
      </c>
      <c r="B3" s="39" t="s">
        <v>6</v>
      </c>
      <c r="C3" s="39" t="s">
        <v>7</v>
      </c>
      <c r="D3" s="26" t="s">
        <v>9</v>
      </c>
      <c r="E3" s="26" t="s">
        <v>4</v>
      </c>
      <c r="F3" s="26" t="s">
        <v>8</v>
      </c>
      <c r="G3" s="26" t="s">
        <v>10</v>
      </c>
      <c r="H3" s="26"/>
      <c r="I3" s="26"/>
      <c r="J3" s="26"/>
      <c r="K3" s="26" t="s">
        <v>130</v>
      </c>
      <c r="L3" s="26" t="s">
        <v>3</v>
      </c>
      <c r="M3" s="28" t="s">
        <v>2</v>
      </c>
    </row>
    <row r="4" spans="1:13" s="1" customFormat="1" ht="21" customHeight="1" thickBot="1">
      <c r="A4" s="38"/>
      <c r="B4" s="27"/>
      <c r="C4" s="27"/>
      <c r="D4" s="27"/>
      <c r="E4" s="27"/>
      <c r="F4" s="27"/>
      <c r="G4" s="5">
        <v>1</v>
      </c>
      <c r="H4" s="5">
        <v>2</v>
      </c>
      <c r="I4" s="5">
        <v>3</v>
      </c>
      <c r="J4" s="5" t="s">
        <v>5</v>
      </c>
      <c r="K4" s="27"/>
      <c r="L4" s="27"/>
      <c r="M4" s="29"/>
    </row>
    <row r="5" spans="1:12" ht="15">
      <c r="A5" s="30" t="s">
        <v>11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3" ht="12.75">
      <c r="A6" s="12" t="s">
        <v>278</v>
      </c>
      <c r="B6" s="12" t="s">
        <v>279</v>
      </c>
      <c r="C6" s="12" t="s">
        <v>198</v>
      </c>
      <c r="D6" s="12" t="str">
        <f>"0,6645"</f>
        <v>0,6645</v>
      </c>
      <c r="E6" s="12" t="s">
        <v>153</v>
      </c>
      <c r="F6" s="12" t="s">
        <v>154</v>
      </c>
      <c r="G6" s="14" t="s">
        <v>280</v>
      </c>
      <c r="H6" s="14" t="s">
        <v>281</v>
      </c>
      <c r="I6" s="13" t="s">
        <v>282</v>
      </c>
      <c r="J6" s="13"/>
      <c r="K6" s="12" t="str">
        <f>"210,0"</f>
        <v>210,0</v>
      </c>
      <c r="L6" s="14" t="str">
        <f>"139,5450"</f>
        <v>139,5450</v>
      </c>
      <c r="M6" s="12" t="s">
        <v>283</v>
      </c>
    </row>
    <row r="8" ht="15">
      <c r="E8" s="15" t="s">
        <v>87</v>
      </c>
    </row>
    <row r="9" ht="15">
      <c r="E9" s="15" t="s">
        <v>88</v>
      </c>
    </row>
    <row r="10" ht="15">
      <c r="E10" s="15" t="s">
        <v>89</v>
      </c>
    </row>
    <row r="11" ht="15">
      <c r="E11" s="15" t="s">
        <v>90</v>
      </c>
    </row>
    <row r="12" ht="15">
      <c r="E12" s="15" t="s">
        <v>90</v>
      </c>
    </row>
    <row r="13" ht="15">
      <c r="E13" s="15" t="s">
        <v>91</v>
      </c>
    </row>
    <row r="14" ht="15">
      <c r="E14" s="15"/>
    </row>
    <row r="16" spans="1:2" ht="18">
      <c r="A16" s="16" t="s">
        <v>92</v>
      </c>
      <c r="B16" s="16"/>
    </row>
    <row r="17" spans="1:2" ht="15">
      <c r="A17" s="17" t="s">
        <v>93</v>
      </c>
      <c r="B17" s="17"/>
    </row>
    <row r="18" spans="1:2" ht="14.25">
      <c r="A18" s="19"/>
      <c r="B18" s="20" t="s">
        <v>105</v>
      </c>
    </row>
    <row r="19" spans="1:5" ht="15">
      <c r="A19" s="21" t="s">
        <v>95</v>
      </c>
      <c r="B19" s="21" t="s">
        <v>96</v>
      </c>
      <c r="C19" s="21" t="s">
        <v>97</v>
      </c>
      <c r="D19" s="21" t="s">
        <v>98</v>
      </c>
      <c r="E19" s="21" t="s">
        <v>99</v>
      </c>
    </row>
    <row r="20" spans="1:5" ht="12.75">
      <c r="A20" s="18" t="s">
        <v>277</v>
      </c>
      <c r="B20" s="4" t="s">
        <v>105</v>
      </c>
      <c r="C20" s="4" t="s">
        <v>106</v>
      </c>
      <c r="D20" s="4" t="s">
        <v>281</v>
      </c>
      <c r="E20" s="22" t="s">
        <v>284</v>
      </c>
    </row>
    <row r="25" spans="1:2" ht="18">
      <c r="A25" s="16" t="s">
        <v>120</v>
      </c>
      <c r="B25" s="16"/>
    </row>
    <row r="26" spans="1:3" ht="15">
      <c r="A26" s="21" t="s">
        <v>121</v>
      </c>
      <c r="B26" s="21" t="s">
        <v>122</v>
      </c>
      <c r="C26" s="21" t="s">
        <v>123</v>
      </c>
    </row>
    <row r="27" spans="1:3" ht="12.75">
      <c r="A27" s="4" t="s">
        <v>153</v>
      </c>
      <c r="B27" s="4" t="s">
        <v>128</v>
      </c>
      <c r="C27" s="4" t="s">
        <v>157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A1" sqref="A1:M2"/>
    </sheetView>
  </sheetViews>
  <sheetFormatPr defaultColWidth="9.00390625" defaultRowHeight="12.75"/>
  <cols>
    <col min="1" max="1" width="31.875" style="4" bestFit="1" customWidth="1"/>
    <col min="2" max="2" width="29.00390625" style="4" bestFit="1" customWidth="1"/>
    <col min="3" max="3" width="96.75390625" style="4" bestFit="1" customWidth="1"/>
    <col min="4" max="4" width="9.25390625" style="4" bestFit="1" customWidth="1"/>
    <col min="5" max="5" width="22.75390625" style="4" bestFit="1" customWidth="1"/>
    <col min="6" max="6" width="34.37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27.875" style="4" bestFit="1" customWidth="1"/>
    <col min="14" max="16384" width="9.125" style="3" customWidth="1"/>
  </cols>
  <sheetData>
    <row r="1" spans="1:13" s="2" customFormat="1" ht="28.5" customHeight="1">
      <c r="A1" s="31" t="s">
        <v>476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s="2" customFormat="1" ht="61.5" customHeight="1" thickBo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s="1" customFormat="1" ht="12.75" customHeight="1">
      <c r="A3" s="37" t="s">
        <v>0</v>
      </c>
      <c r="B3" s="39" t="s">
        <v>6</v>
      </c>
      <c r="C3" s="39" t="s">
        <v>7</v>
      </c>
      <c r="D3" s="26" t="s">
        <v>9</v>
      </c>
      <c r="E3" s="26" t="s">
        <v>4</v>
      </c>
      <c r="F3" s="26" t="s">
        <v>8</v>
      </c>
      <c r="G3" s="26" t="s">
        <v>10</v>
      </c>
      <c r="H3" s="26"/>
      <c r="I3" s="26"/>
      <c r="J3" s="26"/>
      <c r="K3" s="26" t="s">
        <v>130</v>
      </c>
      <c r="L3" s="26" t="s">
        <v>3</v>
      </c>
      <c r="M3" s="28" t="s">
        <v>2</v>
      </c>
    </row>
    <row r="4" spans="1:13" s="1" customFormat="1" ht="21" customHeight="1" thickBot="1">
      <c r="A4" s="38"/>
      <c r="B4" s="27"/>
      <c r="C4" s="27"/>
      <c r="D4" s="27"/>
      <c r="E4" s="27"/>
      <c r="F4" s="27"/>
      <c r="G4" s="5">
        <v>1</v>
      </c>
      <c r="H4" s="5">
        <v>2</v>
      </c>
      <c r="I4" s="5">
        <v>3</v>
      </c>
      <c r="J4" s="5" t="s">
        <v>5</v>
      </c>
      <c r="K4" s="27"/>
      <c r="L4" s="27"/>
      <c r="M4" s="29"/>
    </row>
    <row r="5" spans="1:12" ht="15">
      <c r="A5" s="30" t="s">
        <v>11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3" ht="12.75">
      <c r="A6" s="12" t="s">
        <v>132</v>
      </c>
      <c r="B6" s="12" t="s">
        <v>133</v>
      </c>
      <c r="C6" s="12" t="s">
        <v>134</v>
      </c>
      <c r="D6" s="12" t="str">
        <f>"0,7405"</f>
        <v>0,7405</v>
      </c>
      <c r="E6" s="12" t="s">
        <v>26</v>
      </c>
      <c r="F6" s="12" t="s">
        <v>27</v>
      </c>
      <c r="G6" s="14" t="s">
        <v>135</v>
      </c>
      <c r="H6" s="14" t="s">
        <v>136</v>
      </c>
      <c r="I6" s="14" t="s">
        <v>137</v>
      </c>
      <c r="J6" s="13"/>
      <c r="K6" s="12" t="str">
        <f>"45,0"</f>
        <v>45,0</v>
      </c>
      <c r="L6" s="14" t="str">
        <f>"35,3218"</f>
        <v>35,3218</v>
      </c>
      <c r="M6" s="12" t="s">
        <v>31</v>
      </c>
    </row>
    <row r="8" spans="1:12" ht="15">
      <c r="A8" s="40" t="s">
        <v>138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3" ht="12.75">
      <c r="A9" s="6" t="s">
        <v>140</v>
      </c>
      <c r="B9" s="6" t="s">
        <v>141</v>
      </c>
      <c r="C9" s="6" t="s">
        <v>142</v>
      </c>
      <c r="D9" s="6" t="str">
        <f>"0,8345"</f>
        <v>0,8345</v>
      </c>
      <c r="E9" s="6" t="s">
        <v>143</v>
      </c>
      <c r="F9" s="6" t="s">
        <v>144</v>
      </c>
      <c r="G9" s="8" t="s">
        <v>145</v>
      </c>
      <c r="H9" s="7" t="s">
        <v>146</v>
      </c>
      <c r="I9" s="7" t="s">
        <v>147</v>
      </c>
      <c r="J9" s="7"/>
      <c r="K9" s="6" t="str">
        <f>"87,5"</f>
        <v>87,5</v>
      </c>
      <c r="L9" s="8" t="str">
        <f>"82,5112"</f>
        <v>82,5112</v>
      </c>
      <c r="M9" s="6" t="s">
        <v>148</v>
      </c>
    </row>
    <row r="10" spans="1:13" ht="12.75">
      <c r="A10" s="23" t="s">
        <v>150</v>
      </c>
      <c r="B10" s="23" t="s">
        <v>151</v>
      </c>
      <c r="C10" s="23" t="s">
        <v>152</v>
      </c>
      <c r="D10" s="23" t="str">
        <f>"0,8437"</f>
        <v>0,8437</v>
      </c>
      <c r="E10" s="23" t="s">
        <v>153</v>
      </c>
      <c r="F10" s="23" t="s">
        <v>154</v>
      </c>
      <c r="G10" s="25" t="s">
        <v>155</v>
      </c>
      <c r="H10" s="24" t="s">
        <v>156</v>
      </c>
      <c r="I10" s="24" t="s">
        <v>156</v>
      </c>
      <c r="J10" s="24"/>
      <c r="K10" s="23" t="str">
        <f>"50,0"</f>
        <v>50,0</v>
      </c>
      <c r="L10" s="25" t="str">
        <f>"49,7783"</f>
        <v>49,7783</v>
      </c>
      <c r="M10" s="23" t="s">
        <v>157</v>
      </c>
    </row>
    <row r="11" spans="1:13" ht="12.75">
      <c r="A11" s="9" t="s">
        <v>159</v>
      </c>
      <c r="B11" s="9" t="s">
        <v>160</v>
      </c>
      <c r="C11" s="9" t="s">
        <v>161</v>
      </c>
      <c r="D11" s="9" t="str">
        <f>"0,8301"</f>
        <v>0,8301</v>
      </c>
      <c r="E11" s="9" t="s">
        <v>51</v>
      </c>
      <c r="F11" s="9" t="s">
        <v>27</v>
      </c>
      <c r="G11" s="11" t="s">
        <v>38</v>
      </c>
      <c r="H11" s="11" t="s">
        <v>63</v>
      </c>
      <c r="I11" s="11" t="s">
        <v>65</v>
      </c>
      <c r="J11" s="10"/>
      <c r="K11" s="9" t="str">
        <f>"147,5"</f>
        <v>147,5</v>
      </c>
      <c r="L11" s="11" t="str">
        <f>"122,4397"</f>
        <v>122,4397</v>
      </c>
      <c r="M11" s="9" t="s">
        <v>53</v>
      </c>
    </row>
    <row r="13" spans="1:12" ht="15">
      <c r="A13" s="40" t="s">
        <v>162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3" ht="12.75">
      <c r="A14" s="6" t="s">
        <v>164</v>
      </c>
      <c r="B14" s="6" t="s">
        <v>165</v>
      </c>
      <c r="C14" s="6" t="s">
        <v>166</v>
      </c>
      <c r="D14" s="6" t="str">
        <f>"0,7423"</f>
        <v>0,7423</v>
      </c>
      <c r="E14" s="6" t="s">
        <v>167</v>
      </c>
      <c r="F14" s="6" t="s">
        <v>17</v>
      </c>
      <c r="G14" s="8" t="s">
        <v>76</v>
      </c>
      <c r="H14" s="8" t="s">
        <v>168</v>
      </c>
      <c r="I14" s="8" t="s">
        <v>71</v>
      </c>
      <c r="J14" s="7"/>
      <c r="K14" s="6" t="str">
        <f>"105,0"</f>
        <v>105,0</v>
      </c>
      <c r="L14" s="8" t="str">
        <f>"81,0646"</f>
        <v>81,0646</v>
      </c>
      <c r="M14" s="6" t="s">
        <v>169</v>
      </c>
    </row>
    <row r="15" spans="1:13" ht="12.75">
      <c r="A15" s="23" t="s">
        <v>171</v>
      </c>
      <c r="B15" s="23" t="s">
        <v>172</v>
      </c>
      <c r="C15" s="23" t="s">
        <v>173</v>
      </c>
      <c r="D15" s="23" t="str">
        <f>"0,7741"</f>
        <v>0,7741</v>
      </c>
      <c r="E15" s="23" t="s">
        <v>167</v>
      </c>
      <c r="F15" s="23" t="s">
        <v>17</v>
      </c>
      <c r="G15" s="25" t="s">
        <v>174</v>
      </c>
      <c r="H15" s="25" t="s">
        <v>77</v>
      </c>
      <c r="I15" s="25" t="s">
        <v>175</v>
      </c>
      <c r="J15" s="24"/>
      <c r="K15" s="23" t="str">
        <f>"85,0"</f>
        <v>85,0</v>
      </c>
      <c r="L15" s="25" t="str">
        <f>"68,4304"</f>
        <v>68,4304</v>
      </c>
      <c r="M15" s="23" t="s">
        <v>169</v>
      </c>
    </row>
    <row r="16" spans="1:13" ht="12.75">
      <c r="A16" s="9" t="s">
        <v>177</v>
      </c>
      <c r="B16" s="9" t="s">
        <v>178</v>
      </c>
      <c r="C16" s="9" t="s">
        <v>179</v>
      </c>
      <c r="D16" s="9" t="str">
        <f>"0,7317"</f>
        <v>0,7317</v>
      </c>
      <c r="E16" s="9" t="s">
        <v>26</v>
      </c>
      <c r="F16" s="9" t="s">
        <v>27</v>
      </c>
      <c r="G16" s="11" t="s">
        <v>180</v>
      </c>
      <c r="H16" s="11" t="s">
        <v>71</v>
      </c>
      <c r="I16" s="11" t="s">
        <v>29</v>
      </c>
      <c r="J16" s="10"/>
      <c r="K16" s="9" t="str">
        <f>"110,0"</f>
        <v>110,0</v>
      </c>
      <c r="L16" s="11" t="str">
        <f>"80,4870"</f>
        <v>80,4870</v>
      </c>
      <c r="M16" s="9" t="s">
        <v>31</v>
      </c>
    </row>
    <row r="18" spans="1:12" ht="15">
      <c r="A18" s="40" t="s">
        <v>11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3" ht="12.75">
      <c r="A19" s="6" t="s">
        <v>182</v>
      </c>
      <c r="B19" s="6" t="s">
        <v>183</v>
      </c>
      <c r="C19" s="6" t="s">
        <v>184</v>
      </c>
      <c r="D19" s="6" t="str">
        <f>"0,6906"</f>
        <v>0,6906</v>
      </c>
      <c r="E19" s="6" t="s">
        <v>51</v>
      </c>
      <c r="F19" s="6" t="s">
        <v>185</v>
      </c>
      <c r="G19" s="8" t="s">
        <v>18</v>
      </c>
      <c r="H19" s="8" t="s">
        <v>44</v>
      </c>
      <c r="I19" s="8" t="s">
        <v>37</v>
      </c>
      <c r="J19" s="7"/>
      <c r="K19" s="6" t="str">
        <f>"127,5"</f>
        <v>127,5</v>
      </c>
      <c r="L19" s="8" t="str">
        <f>"91,5736"</f>
        <v>91,5736</v>
      </c>
      <c r="M19" s="6" t="s">
        <v>53</v>
      </c>
    </row>
    <row r="20" spans="1:13" ht="12.75">
      <c r="A20" s="23" t="s">
        <v>187</v>
      </c>
      <c r="B20" s="23" t="s">
        <v>188</v>
      </c>
      <c r="C20" s="23" t="s">
        <v>189</v>
      </c>
      <c r="D20" s="23" t="str">
        <f>"0,6666"</f>
        <v>0,6666</v>
      </c>
      <c r="E20" s="23" t="s">
        <v>143</v>
      </c>
      <c r="F20" s="23" t="s">
        <v>144</v>
      </c>
      <c r="G20" s="25" t="s">
        <v>71</v>
      </c>
      <c r="H20" s="25" t="s">
        <v>29</v>
      </c>
      <c r="I20" s="24" t="s">
        <v>190</v>
      </c>
      <c r="J20" s="24"/>
      <c r="K20" s="23" t="str">
        <f>"110,0"</f>
        <v>110,0</v>
      </c>
      <c r="L20" s="25" t="str">
        <f>"86,5247"</f>
        <v>86,5247</v>
      </c>
      <c r="M20" s="23" t="s">
        <v>148</v>
      </c>
    </row>
    <row r="21" spans="1:13" ht="12.75">
      <c r="A21" s="23" t="s">
        <v>191</v>
      </c>
      <c r="B21" s="23" t="s">
        <v>192</v>
      </c>
      <c r="C21" s="23" t="s">
        <v>193</v>
      </c>
      <c r="D21" s="23" t="str">
        <f>"0,7110"</f>
        <v>0,7110</v>
      </c>
      <c r="E21" s="23" t="s">
        <v>143</v>
      </c>
      <c r="F21" s="23" t="s">
        <v>144</v>
      </c>
      <c r="G21" s="24" t="s">
        <v>194</v>
      </c>
      <c r="H21" s="24" t="s">
        <v>145</v>
      </c>
      <c r="I21" s="24" t="s">
        <v>145</v>
      </c>
      <c r="J21" s="24"/>
      <c r="K21" s="23" t="str">
        <f>"0.00"</f>
        <v>0.00</v>
      </c>
      <c r="L21" s="25" t="str">
        <f>"0,0000"</f>
        <v>0,0000</v>
      </c>
      <c r="M21" s="23" t="s">
        <v>148</v>
      </c>
    </row>
    <row r="22" spans="1:13" ht="12.75">
      <c r="A22" s="23" t="s">
        <v>196</v>
      </c>
      <c r="B22" s="23" t="s">
        <v>197</v>
      </c>
      <c r="C22" s="23" t="s">
        <v>198</v>
      </c>
      <c r="D22" s="23" t="str">
        <f>"0,6645"</f>
        <v>0,6645</v>
      </c>
      <c r="E22" s="23" t="s">
        <v>26</v>
      </c>
      <c r="F22" s="23" t="s">
        <v>27</v>
      </c>
      <c r="G22" s="25" t="s">
        <v>18</v>
      </c>
      <c r="H22" s="25" t="s">
        <v>19</v>
      </c>
      <c r="I22" s="25" t="s">
        <v>38</v>
      </c>
      <c r="J22" s="24"/>
      <c r="K22" s="23" t="str">
        <f>"135,0"</f>
        <v>135,0</v>
      </c>
      <c r="L22" s="25" t="str">
        <f>"89,7075"</f>
        <v>89,7075</v>
      </c>
      <c r="M22" s="23" t="s">
        <v>31</v>
      </c>
    </row>
    <row r="23" spans="1:13" ht="12.75">
      <c r="A23" s="23" t="s">
        <v>200</v>
      </c>
      <c r="B23" s="23" t="s">
        <v>201</v>
      </c>
      <c r="C23" s="23" t="s">
        <v>189</v>
      </c>
      <c r="D23" s="23" t="str">
        <f>"0,6666"</f>
        <v>0,6666</v>
      </c>
      <c r="E23" s="23" t="s">
        <v>26</v>
      </c>
      <c r="F23" s="23" t="s">
        <v>27</v>
      </c>
      <c r="G23" s="25" t="s">
        <v>44</v>
      </c>
      <c r="H23" s="25" t="s">
        <v>19</v>
      </c>
      <c r="I23" s="24" t="s">
        <v>46</v>
      </c>
      <c r="J23" s="24"/>
      <c r="K23" s="23" t="str">
        <f>"130,0"</f>
        <v>130,0</v>
      </c>
      <c r="L23" s="25" t="str">
        <f>"86,6580"</f>
        <v>86,6580</v>
      </c>
      <c r="M23" s="23" t="s">
        <v>53</v>
      </c>
    </row>
    <row r="24" spans="1:13" ht="12.75">
      <c r="A24" s="9" t="s">
        <v>203</v>
      </c>
      <c r="B24" s="9" t="s">
        <v>204</v>
      </c>
      <c r="C24" s="9" t="s">
        <v>205</v>
      </c>
      <c r="D24" s="9" t="str">
        <f>"0,6652"</f>
        <v>0,6652</v>
      </c>
      <c r="E24" s="9" t="s">
        <v>51</v>
      </c>
      <c r="F24" s="9" t="s">
        <v>27</v>
      </c>
      <c r="G24" s="11" t="s">
        <v>168</v>
      </c>
      <c r="H24" s="10" t="s">
        <v>71</v>
      </c>
      <c r="I24" s="10" t="s">
        <v>28</v>
      </c>
      <c r="J24" s="10"/>
      <c r="K24" s="9" t="str">
        <f>"100,0"</f>
        <v>100,0</v>
      </c>
      <c r="L24" s="11" t="str">
        <f>"66,5200"</f>
        <v>66,5200</v>
      </c>
      <c r="M24" s="9" t="s">
        <v>53</v>
      </c>
    </row>
    <row r="26" spans="1:12" ht="15">
      <c r="A26" s="40" t="s">
        <v>32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3" ht="12.75">
      <c r="A27" s="6" t="s">
        <v>34</v>
      </c>
      <c r="B27" s="6" t="s">
        <v>35</v>
      </c>
      <c r="C27" s="6" t="s">
        <v>36</v>
      </c>
      <c r="D27" s="6" t="str">
        <f>"0,6557"</f>
        <v>0,6557</v>
      </c>
      <c r="E27" s="6" t="s">
        <v>26</v>
      </c>
      <c r="F27" s="6" t="s">
        <v>27</v>
      </c>
      <c r="G27" s="8" t="s">
        <v>19</v>
      </c>
      <c r="H27" s="8" t="s">
        <v>46</v>
      </c>
      <c r="I27" s="8" t="s">
        <v>63</v>
      </c>
      <c r="J27" s="7"/>
      <c r="K27" s="6" t="str">
        <f>"142,5"</f>
        <v>142,5</v>
      </c>
      <c r="L27" s="8" t="str">
        <f>"97,1747"</f>
        <v>97,1747</v>
      </c>
      <c r="M27" s="6" t="s">
        <v>31</v>
      </c>
    </row>
    <row r="28" spans="1:13" ht="12.75">
      <c r="A28" s="23" t="s">
        <v>207</v>
      </c>
      <c r="B28" s="23" t="s">
        <v>208</v>
      </c>
      <c r="C28" s="23" t="s">
        <v>209</v>
      </c>
      <c r="D28" s="23" t="str">
        <f>"0,6638"</f>
        <v>0,6638</v>
      </c>
      <c r="E28" s="23" t="s">
        <v>143</v>
      </c>
      <c r="F28" s="23" t="s">
        <v>144</v>
      </c>
      <c r="G28" s="25" t="s">
        <v>77</v>
      </c>
      <c r="H28" s="25" t="s">
        <v>175</v>
      </c>
      <c r="I28" s="25" t="s">
        <v>210</v>
      </c>
      <c r="J28" s="24"/>
      <c r="K28" s="23" t="str">
        <f>"90,0"</f>
        <v>90,0</v>
      </c>
      <c r="L28" s="25" t="str">
        <f>"73,4827"</f>
        <v>73,4827</v>
      </c>
      <c r="M28" s="23" t="s">
        <v>148</v>
      </c>
    </row>
    <row r="29" spans="1:13" ht="12.75">
      <c r="A29" s="9" t="s">
        <v>212</v>
      </c>
      <c r="B29" s="9" t="s">
        <v>213</v>
      </c>
      <c r="C29" s="9" t="s">
        <v>214</v>
      </c>
      <c r="D29" s="9" t="str">
        <f>"0,6344"</f>
        <v>0,6344</v>
      </c>
      <c r="E29" s="9" t="s">
        <v>51</v>
      </c>
      <c r="F29" s="9" t="s">
        <v>185</v>
      </c>
      <c r="G29" s="11" t="s">
        <v>29</v>
      </c>
      <c r="H29" s="10" t="s">
        <v>19</v>
      </c>
      <c r="I29" s="11" t="s">
        <v>19</v>
      </c>
      <c r="J29" s="10"/>
      <c r="K29" s="9" t="str">
        <f>"130,0"</f>
        <v>130,0</v>
      </c>
      <c r="L29" s="11" t="str">
        <f>"82,4720"</f>
        <v>82,4720</v>
      </c>
      <c r="M29" s="9" t="s">
        <v>53</v>
      </c>
    </row>
    <row r="31" spans="1:12" ht="15">
      <c r="A31" s="40" t="s">
        <v>39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3" ht="12.75">
      <c r="A32" s="6" t="s">
        <v>216</v>
      </c>
      <c r="B32" s="6" t="s">
        <v>217</v>
      </c>
      <c r="C32" s="6" t="s">
        <v>218</v>
      </c>
      <c r="D32" s="6" t="str">
        <f>"0,6000"</f>
        <v>0,6000</v>
      </c>
      <c r="E32" s="6" t="s">
        <v>51</v>
      </c>
      <c r="F32" s="6" t="s">
        <v>219</v>
      </c>
      <c r="G32" s="8" t="s">
        <v>86</v>
      </c>
      <c r="H32" s="8" t="s">
        <v>220</v>
      </c>
      <c r="I32" s="8" t="s">
        <v>221</v>
      </c>
      <c r="J32" s="7"/>
      <c r="K32" s="6" t="str">
        <f>"170,0"</f>
        <v>170,0</v>
      </c>
      <c r="L32" s="8" t="str">
        <f>"102,0000"</f>
        <v>102,0000</v>
      </c>
      <c r="M32" s="6" t="s">
        <v>53</v>
      </c>
    </row>
    <row r="33" spans="1:13" ht="12.75">
      <c r="A33" s="23" t="s">
        <v>222</v>
      </c>
      <c r="B33" s="23" t="s">
        <v>42</v>
      </c>
      <c r="C33" s="23" t="s">
        <v>43</v>
      </c>
      <c r="D33" s="23" t="str">
        <f>"0,5889"</f>
        <v>0,5889</v>
      </c>
      <c r="E33" s="23" t="s">
        <v>26</v>
      </c>
      <c r="F33" s="23" t="s">
        <v>27</v>
      </c>
      <c r="G33" s="25" t="s">
        <v>20</v>
      </c>
      <c r="H33" s="25" t="s">
        <v>65</v>
      </c>
      <c r="I33" s="24" t="s">
        <v>223</v>
      </c>
      <c r="J33" s="24"/>
      <c r="K33" s="23" t="str">
        <f>"147,5"</f>
        <v>147,5</v>
      </c>
      <c r="L33" s="25" t="str">
        <f>"86,8628"</f>
        <v>86,8628</v>
      </c>
      <c r="M33" s="23" t="s">
        <v>31</v>
      </c>
    </row>
    <row r="34" spans="1:13" ht="12.75">
      <c r="A34" s="23" t="s">
        <v>225</v>
      </c>
      <c r="B34" s="23" t="s">
        <v>226</v>
      </c>
      <c r="C34" s="23" t="s">
        <v>50</v>
      </c>
      <c r="D34" s="23" t="str">
        <f>"0,5853"</f>
        <v>0,5853</v>
      </c>
      <c r="E34" s="23" t="s">
        <v>51</v>
      </c>
      <c r="F34" s="23" t="s">
        <v>17</v>
      </c>
      <c r="G34" s="25" t="s">
        <v>20</v>
      </c>
      <c r="H34" s="24" t="s">
        <v>64</v>
      </c>
      <c r="I34" s="25" t="s">
        <v>64</v>
      </c>
      <c r="J34" s="24"/>
      <c r="K34" s="23" t="str">
        <f>"145,0"</f>
        <v>145,0</v>
      </c>
      <c r="L34" s="25" t="str">
        <f>"84,8685"</f>
        <v>84,8685</v>
      </c>
      <c r="M34" s="23" t="s">
        <v>53</v>
      </c>
    </row>
    <row r="35" spans="1:13" ht="12.75">
      <c r="A35" s="23" t="s">
        <v>228</v>
      </c>
      <c r="B35" s="23" t="s">
        <v>229</v>
      </c>
      <c r="C35" s="23" t="s">
        <v>230</v>
      </c>
      <c r="D35" s="23" t="str">
        <f>"0,5905"</f>
        <v>0,5905</v>
      </c>
      <c r="E35" s="23" t="s">
        <v>143</v>
      </c>
      <c r="F35" s="23" t="s">
        <v>144</v>
      </c>
      <c r="G35" s="25" t="s">
        <v>44</v>
      </c>
      <c r="H35" s="25" t="s">
        <v>38</v>
      </c>
      <c r="I35" s="25" t="s">
        <v>63</v>
      </c>
      <c r="J35" s="24"/>
      <c r="K35" s="23" t="str">
        <f>"142,5"</f>
        <v>142,5</v>
      </c>
      <c r="L35" s="25" t="str">
        <f>"84,1462"</f>
        <v>84,1462</v>
      </c>
      <c r="M35" s="23" t="s">
        <v>148</v>
      </c>
    </row>
    <row r="36" spans="1:13" ht="12.75">
      <c r="A36" s="23" t="s">
        <v>232</v>
      </c>
      <c r="B36" s="23" t="s">
        <v>233</v>
      </c>
      <c r="C36" s="23" t="s">
        <v>234</v>
      </c>
      <c r="D36" s="23" t="str">
        <f>"0,5930"</f>
        <v>0,5930</v>
      </c>
      <c r="E36" s="23" t="s">
        <v>16</v>
      </c>
      <c r="F36" s="23" t="s">
        <v>17</v>
      </c>
      <c r="G36" s="25" t="s">
        <v>44</v>
      </c>
      <c r="H36" s="25" t="s">
        <v>19</v>
      </c>
      <c r="I36" s="25" t="s">
        <v>45</v>
      </c>
      <c r="J36" s="24"/>
      <c r="K36" s="23" t="str">
        <f>"132,5"</f>
        <v>132,5</v>
      </c>
      <c r="L36" s="25" t="str">
        <f>"78,5725"</f>
        <v>78,5725</v>
      </c>
      <c r="M36" s="23" t="s">
        <v>21</v>
      </c>
    </row>
    <row r="37" spans="1:13" ht="12.75">
      <c r="A37" s="9" t="s">
        <v>235</v>
      </c>
      <c r="B37" s="9" t="s">
        <v>49</v>
      </c>
      <c r="C37" s="9" t="s">
        <v>50</v>
      </c>
      <c r="D37" s="9" t="str">
        <f>"0,5853"</f>
        <v>0,5853</v>
      </c>
      <c r="E37" s="9" t="s">
        <v>51</v>
      </c>
      <c r="F37" s="9" t="s">
        <v>27</v>
      </c>
      <c r="G37" s="11" t="s">
        <v>18</v>
      </c>
      <c r="H37" s="10" t="s">
        <v>236</v>
      </c>
      <c r="I37" s="11" t="s">
        <v>44</v>
      </c>
      <c r="J37" s="10"/>
      <c r="K37" s="9" t="str">
        <f>"125,0"</f>
        <v>125,0</v>
      </c>
      <c r="L37" s="11" t="str">
        <f>"73,1625"</f>
        <v>73,1625</v>
      </c>
      <c r="M37" s="9" t="s">
        <v>53</v>
      </c>
    </row>
    <row r="39" spans="1:12" ht="15">
      <c r="A39" s="40" t="s">
        <v>54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3" ht="12.75">
      <c r="A40" s="12" t="s">
        <v>238</v>
      </c>
      <c r="B40" s="12" t="s">
        <v>239</v>
      </c>
      <c r="C40" s="12" t="s">
        <v>240</v>
      </c>
      <c r="D40" s="12" t="str">
        <f>"0,5675"</f>
        <v>0,5675</v>
      </c>
      <c r="E40" s="12" t="s">
        <v>143</v>
      </c>
      <c r="F40" s="12" t="s">
        <v>144</v>
      </c>
      <c r="G40" s="14" t="s">
        <v>20</v>
      </c>
      <c r="H40" s="14" t="s">
        <v>64</v>
      </c>
      <c r="I40" s="14" t="s">
        <v>85</v>
      </c>
      <c r="J40" s="13"/>
      <c r="K40" s="12" t="str">
        <f>"150,0"</f>
        <v>150,0</v>
      </c>
      <c r="L40" s="14" t="str">
        <f>"85,3804"</f>
        <v>85,3804</v>
      </c>
      <c r="M40" s="12" t="s">
        <v>148</v>
      </c>
    </row>
    <row r="42" spans="1:12" ht="15">
      <c r="A42" s="40" t="s">
        <v>78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3" ht="12.75">
      <c r="A43" s="12" t="s">
        <v>80</v>
      </c>
      <c r="B43" s="12" t="s">
        <v>81</v>
      </c>
      <c r="C43" s="12" t="s">
        <v>82</v>
      </c>
      <c r="D43" s="12" t="str">
        <f>"0,5264"</f>
        <v>0,5264</v>
      </c>
      <c r="E43" s="12" t="s">
        <v>83</v>
      </c>
      <c r="F43" s="12" t="s">
        <v>84</v>
      </c>
      <c r="G43" s="13" t="s">
        <v>85</v>
      </c>
      <c r="H43" s="14" t="s">
        <v>85</v>
      </c>
      <c r="I43" s="14" t="s">
        <v>86</v>
      </c>
      <c r="J43" s="13"/>
      <c r="K43" s="12" t="str">
        <f>"160,0"</f>
        <v>160,0</v>
      </c>
      <c r="L43" s="14" t="str">
        <f>"91,9813"</f>
        <v>91,9813</v>
      </c>
      <c r="M43" s="12" t="s">
        <v>53</v>
      </c>
    </row>
    <row r="45" ht="15">
      <c r="E45" s="15" t="s">
        <v>87</v>
      </c>
    </row>
    <row r="46" ht="15">
      <c r="E46" s="15" t="s">
        <v>88</v>
      </c>
    </row>
    <row r="47" ht="15">
      <c r="E47" s="15" t="s">
        <v>89</v>
      </c>
    </row>
    <row r="48" ht="15">
      <c r="E48" s="15" t="s">
        <v>90</v>
      </c>
    </row>
    <row r="49" ht="15">
      <c r="E49" s="15" t="s">
        <v>90</v>
      </c>
    </row>
    <row r="50" ht="15">
      <c r="E50" s="15" t="s">
        <v>91</v>
      </c>
    </row>
    <row r="51" ht="15">
      <c r="E51" s="15"/>
    </row>
    <row r="53" spans="1:2" ht="18">
      <c r="A53" s="16" t="s">
        <v>92</v>
      </c>
      <c r="B53" s="16"/>
    </row>
    <row r="54" spans="1:2" ht="15">
      <c r="A54" s="17" t="s">
        <v>241</v>
      </c>
      <c r="B54" s="17"/>
    </row>
    <row r="55" spans="1:2" ht="14.25">
      <c r="A55" s="19"/>
      <c r="B55" s="20" t="s">
        <v>242</v>
      </c>
    </row>
    <row r="56" spans="1:5" ht="15">
      <c r="A56" s="21" t="s">
        <v>95</v>
      </c>
      <c r="B56" s="21" t="s">
        <v>96</v>
      </c>
      <c r="C56" s="21" t="s">
        <v>97</v>
      </c>
      <c r="D56" s="21" t="s">
        <v>98</v>
      </c>
      <c r="E56" s="21" t="s">
        <v>99</v>
      </c>
    </row>
    <row r="57" spans="1:5" ht="12.75">
      <c r="A57" s="18" t="s">
        <v>131</v>
      </c>
      <c r="B57" s="4" t="s">
        <v>100</v>
      </c>
      <c r="C57" s="4" t="s">
        <v>106</v>
      </c>
      <c r="D57" s="4" t="s">
        <v>137</v>
      </c>
      <c r="E57" s="22" t="s">
        <v>243</v>
      </c>
    </row>
    <row r="60" spans="1:2" ht="15">
      <c r="A60" s="17" t="s">
        <v>93</v>
      </c>
      <c r="B60" s="17"/>
    </row>
    <row r="61" spans="1:2" ht="14.25">
      <c r="A61" s="19"/>
      <c r="B61" s="20" t="s">
        <v>94</v>
      </c>
    </row>
    <row r="62" spans="1:5" ht="15">
      <c r="A62" s="21" t="s">
        <v>95</v>
      </c>
      <c r="B62" s="21" t="s">
        <v>96</v>
      </c>
      <c r="C62" s="21" t="s">
        <v>97</v>
      </c>
      <c r="D62" s="21" t="s">
        <v>98</v>
      </c>
      <c r="E62" s="21" t="s">
        <v>99</v>
      </c>
    </row>
    <row r="63" spans="1:5" ht="12.75">
      <c r="A63" s="18" t="s">
        <v>33</v>
      </c>
      <c r="B63" s="4" t="s">
        <v>100</v>
      </c>
      <c r="C63" s="4" t="s">
        <v>101</v>
      </c>
      <c r="D63" s="4" t="s">
        <v>63</v>
      </c>
      <c r="E63" s="22" t="s">
        <v>244</v>
      </c>
    </row>
    <row r="64" spans="1:5" ht="12.75">
      <c r="A64" s="18" t="s">
        <v>181</v>
      </c>
      <c r="B64" s="4" t="s">
        <v>100</v>
      </c>
      <c r="C64" s="4" t="s">
        <v>106</v>
      </c>
      <c r="D64" s="4" t="s">
        <v>37</v>
      </c>
      <c r="E64" s="22" t="s">
        <v>245</v>
      </c>
    </row>
    <row r="65" spans="1:5" ht="12.75">
      <c r="A65" s="18" t="s">
        <v>186</v>
      </c>
      <c r="B65" s="4" t="s">
        <v>100</v>
      </c>
      <c r="C65" s="4" t="s">
        <v>106</v>
      </c>
      <c r="D65" s="4" t="s">
        <v>29</v>
      </c>
      <c r="E65" s="22" t="s">
        <v>246</v>
      </c>
    </row>
    <row r="66" spans="1:5" ht="12.75">
      <c r="A66" s="18" t="s">
        <v>139</v>
      </c>
      <c r="B66" s="4" t="s">
        <v>100</v>
      </c>
      <c r="C66" s="4" t="s">
        <v>247</v>
      </c>
      <c r="D66" s="4" t="s">
        <v>145</v>
      </c>
      <c r="E66" s="22" t="s">
        <v>248</v>
      </c>
    </row>
    <row r="67" spans="1:5" ht="12.75">
      <c r="A67" s="18" t="s">
        <v>163</v>
      </c>
      <c r="B67" s="4" t="s">
        <v>100</v>
      </c>
      <c r="C67" s="4" t="s">
        <v>249</v>
      </c>
      <c r="D67" s="4" t="s">
        <v>71</v>
      </c>
      <c r="E67" s="22" t="s">
        <v>250</v>
      </c>
    </row>
    <row r="68" spans="1:5" ht="12.75">
      <c r="A68" s="18" t="s">
        <v>206</v>
      </c>
      <c r="B68" s="4" t="s">
        <v>100</v>
      </c>
      <c r="C68" s="4" t="s">
        <v>101</v>
      </c>
      <c r="D68" s="4" t="s">
        <v>210</v>
      </c>
      <c r="E68" s="22" t="s">
        <v>251</v>
      </c>
    </row>
    <row r="69" spans="1:5" ht="12.75">
      <c r="A69" s="18" t="s">
        <v>170</v>
      </c>
      <c r="B69" s="4" t="s">
        <v>100</v>
      </c>
      <c r="C69" s="4" t="s">
        <v>249</v>
      </c>
      <c r="D69" s="4" t="s">
        <v>175</v>
      </c>
      <c r="E69" s="22" t="s">
        <v>252</v>
      </c>
    </row>
    <row r="70" spans="1:5" ht="12.75">
      <c r="A70" s="18" t="s">
        <v>149</v>
      </c>
      <c r="B70" s="4" t="s">
        <v>100</v>
      </c>
      <c r="C70" s="4" t="s">
        <v>247</v>
      </c>
      <c r="D70" s="4" t="s">
        <v>155</v>
      </c>
      <c r="E70" s="22" t="s">
        <v>253</v>
      </c>
    </row>
    <row r="72" spans="1:2" ht="14.25">
      <c r="A72" s="19"/>
      <c r="B72" s="20" t="s">
        <v>105</v>
      </c>
    </row>
    <row r="73" spans="1:5" ht="15">
      <c r="A73" s="21" t="s">
        <v>95</v>
      </c>
      <c r="B73" s="21" t="s">
        <v>96</v>
      </c>
      <c r="C73" s="21" t="s">
        <v>97</v>
      </c>
      <c r="D73" s="21" t="s">
        <v>98</v>
      </c>
      <c r="E73" s="21" t="s">
        <v>99</v>
      </c>
    </row>
    <row r="74" spans="1:5" ht="12.75">
      <c r="A74" s="18" t="s">
        <v>158</v>
      </c>
      <c r="B74" s="4" t="s">
        <v>105</v>
      </c>
      <c r="C74" s="4" t="s">
        <v>247</v>
      </c>
      <c r="D74" s="4" t="s">
        <v>65</v>
      </c>
      <c r="E74" s="22" t="s">
        <v>254</v>
      </c>
    </row>
    <row r="75" spans="1:5" ht="12.75">
      <c r="A75" s="18" t="s">
        <v>215</v>
      </c>
      <c r="B75" s="4" t="s">
        <v>105</v>
      </c>
      <c r="C75" s="4" t="s">
        <v>108</v>
      </c>
      <c r="D75" s="4" t="s">
        <v>221</v>
      </c>
      <c r="E75" s="22" t="s">
        <v>255</v>
      </c>
    </row>
    <row r="76" spans="1:5" ht="12.75">
      <c r="A76" s="18" t="s">
        <v>195</v>
      </c>
      <c r="B76" s="4" t="s">
        <v>105</v>
      </c>
      <c r="C76" s="4" t="s">
        <v>106</v>
      </c>
      <c r="D76" s="4" t="s">
        <v>38</v>
      </c>
      <c r="E76" s="22" t="s">
        <v>256</v>
      </c>
    </row>
    <row r="77" spans="1:5" ht="12.75">
      <c r="A77" s="18" t="s">
        <v>40</v>
      </c>
      <c r="B77" s="4" t="s">
        <v>105</v>
      </c>
      <c r="C77" s="4" t="s">
        <v>108</v>
      </c>
      <c r="D77" s="4" t="s">
        <v>65</v>
      </c>
      <c r="E77" s="22" t="s">
        <v>257</v>
      </c>
    </row>
    <row r="78" spans="1:5" ht="12.75">
      <c r="A78" s="18" t="s">
        <v>199</v>
      </c>
      <c r="B78" s="4" t="s">
        <v>105</v>
      </c>
      <c r="C78" s="4" t="s">
        <v>106</v>
      </c>
      <c r="D78" s="4" t="s">
        <v>19</v>
      </c>
      <c r="E78" s="22" t="s">
        <v>258</v>
      </c>
    </row>
    <row r="79" spans="1:5" ht="12.75">
      <c r="A79" s="18" t="s">
        <v>224</v>
      </c>
      <c r="B79" s="4" t="s">
        <v>105</v>
      </c>
      <c r="C79" s="4" t="s">
        <v>108</v>
      </c>
      <c r="D79" s="4" t="s">
        <v>64</v>
      </c>
      <c r="E79" s="22" t="s">
        <v>259</v>
      </c>
    </row>
    <row r="80" spans="1:5" ht="12.75">
      <c r="A80" s="18" t="s">
        <v>227</v>
      </c>
      <c r="B80" s="4" t="s">
        <v>105</v>
      </c>
      <c r="C80" s="4" t="s">
        <v>108</v>
      </c>
      <c r="D80" s="4" t="s">
        <v>63</v>
      </c>
      <c r="E80" s="22" t="s">
        <v>260</v>
      </c>
    </row>
    <row r="81" spans="1:5" ht="12.75">
      <c r="A81" s="18" t="s">
        <v>211</v>
      </c>
      <c r="B81" s="4" t="s">
        <v>105</v>
      </c>
      <c r="C81" s="4" t="s">
        <v>101</v>
      </c>
      <c r="D81" s="4" t="s">
        <v>19</v>
      </c>
      <c r="E81" s="22" t="s">
        <v>261</v>
      </c>
    </row>
    <row r="82" spans="1:5" ht="12.75">
      <c r="A82" s="18" t="s">
        <v>176</v>
      </c>
      <c r="B82" s="4" t="s">
        <v>105</v>
      </c>
      <c r="C82" s="4" t="s">
        <v>249</v>
      </c>
      <c r="D82" s="4" t="s">
        <v>29</v>
      </c>
      <c r="E82" s="22" t="s">
        <v>262</v>
      </c>
    </row>
    <row r="83" spans="1:5" ht="12.75">
      <c r="A83" s="18" t="s">
        <v>231</v>
      </c>
      <c r="B83" s="4" t="s">
        <v>105</v>
      </c>
      <c r="C83" s="4" t="s">
        <v>108</v>
      </c>
      <c r="D83" s="4" t="s">
        <v>45</v>
      </c>
      <c r="E83" s="22" t="s">
        <v>263</v>
      </c>
    </row>
    <row r="84" spans="1:5" ht="12.75">
      <c r="A84" s="18" t="s">
        <v>47</v>
      </c>
      <c r="B84" s="4" t="s">
        <v>105</v>
      </c>
      <c r="C84" s="4" t="s">
        <v>108</v>
      </c>
      <c r="D84" s="4" t="s">
        <v>44</v>
      </c>
      <c r="E84" s="22" t="s">
        <v>264</v>
      </c>
    </row>
    <row r="85" spans="1:5" ht="12.75">
      <c r="A85" s="18" t="s">
        <v>202</v>
      </c>
      <c r="B85" s="4" t="s">
        <v>105</v>
      </c>
      <c r="C85" s="4" t="s">
        <v>106</v>
      </c>
      <c r="D85" s="4" t="s">
        <v>168</v>
      </c>
      <c r="E85" s="22" t="s">
        <v>265</v>
      </c>
    </row>
    <row r="87" spans="1:2" ht="14.25">
      <c r="A87" s="19"/>
      <c r="B87" s="20" t="s">
        <v>115</v>
      </c>
    </row>
    <row r="88" spans="1:5" ht="15">
      <c r="A88" s="21" t="s">
        <v>95</v>
      </c>
      <c r="B88" s="21" t="s">
        <v>96</v>
      </c>
      <c r="C88" s="21" t="s">
        <v>97</v>
      </c>
      <c r="D88" s="21" t="s">
        <v>98</v>
      </c>
      <c r="E88" s="21" t="s">
        <v>99</v>
      </c>
    </row>
    <row r="89" spans="1:5" ht="12.75">
      <c r="A89" s="18" t="s">
        <v>79</v>
      </c>
      <c r="B89" s="4" t="s">
        <v>116</v>
      </c>
      <c r="C89" s="4" t="s">
        <v>118</v>
      </c>
      <c r="D89" s="4" t="s">
        <v>86</v>
      </c>
      <c r="E89" s="22" t="s">
        <v>119</v>
      </c>
    </row>
    <row r="90" spans="1:5" ht="12.75">
      <c r="A90" s="18" t="s">
        <v>237</v>
      </c>
      <c r="B90" s="4" t="s">
        <v>116</v>
      </c>
      <c r="C90" s="4" t="s">
        <v>103</v>
      </c>
      <c r="D90" s="4" t="s">
        <v>85</v>
      </c>
      <c r="E90" s="22" t="s">
        <v>266</v>
      </c>
    </row>
    <row r="95" spans="1:2" ht="18">
      <c r="A95" s="16" t="s">
        <v>120</v>
      </c>
      <c r="B95" s="16"/>
    </row>
    <row r="96" spans="1:3" ht="15">
      <c r="A96" s="21" t="s">
        <v>121</v>
      </c>
      <c r="B96" s="21" t="s">
        <v>122</v>
      </c>
      <c r="C96" s="21" t="s">
        <v>123</v>
      </c>
    </row>
    <row r="97" spans="1:3" ht="12.75">
      <c r="A97" s="4" t="s">
        <v>26</v>
      </c>
      <c r="B97" s="4" t="s">
        <v>267</v>
      </c>
      <c r="C97" s="4" t="s">
        <v>268</v>
      </c>
    </row>
    <row r="98" spans="1:3" ht="12.75">
      <c r="A98" s="4" t="s">
        <v>143</v>
      </c>
      <c r="B98" s="4" t="s">
        <v>269</v>
      </c>
      <c r="C98" s="4" t="s">
        <v>270</v>
      </c>
    </row>
    <row r="99" spans="1:3" ht="12.75">
      <c r="A99" s="4" t="s">
        <v>167</v>
      </c>
      <c r="B99" s="4" t="s">
        <v>271</v>
      </c>
      <c r="C99" s="4" t="s">
        <v>272</v>
      </c>
    </row>
    <row r="100" spans="1:3" ht="12.75">
      <c r="A100" s="4" t="s">
        <v>83</v>
      </c>
      <c r="B100" s="4" t="s">
        <v>128</v>
      </c>
      <c r="C100" s="4" t="s">
        <v>129</v>
      </c>
    </row>
    <row r="101" spans="1:3" ht="12.75">
      <c r="A101" s="4" t="s">
        <v>153</v>
      </c>
      <c r="B101" s="4" t="s">
        <v>273</v>
      </c>
      <c r="C101" s="4" t="s">
        <v>274</v>
      </c>
    </row>
    <row r="102" spans="1:3" ht="12.75">
      <c r="A102" s="4" t="s">
        <v>16</v>
      </c>
      <c r="B102" s="4" t="s">
        <v>275</v>
      </c>
      <c r="C102" s="4" t="s">
        <v>276</v>
      </c>
    </row>
  </sheetData>
  <sheetProtection/>
  <mergeCells count="19">
    <mergeCell ref="A18:L18"/>
    <mergeCell ref="A26:L26"/>
    <mergeCell ref="A31:L31"/>
    <mergeCell ref="A39:L39"/>
    <mergeCell ref="A42:L42"/>
    <mergeCell ref="A13:L13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31.875" style="4" bestFit="1" customWidth="1"/>
    <col min="2" max="2" width="28.625" style="4" bestFit="1" customWidth="1"/>
    <col min="3" max="3" width="94.00390625" style="4" bestFit="1" customWidth="1"/>
    <col min="4" max="4" width="9.25390625" style="4" bestFit="1" customWidth="1"/>
    <col min="5" max="5" width="22.75390625" style="4" bestFit="1" customWidth="1"/>
    <col min="6" max="6" width="33.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6.875" style="4" bestFit="1" customWidth="1"/>
    <col min="14" max="16384" width="9.125" style="3" customWidth="1"/>
  </cols>
  <sheetData>
    <row r="1" spans="1:13" s="2" customFormat="1" ht="28.5" customHeight="1">
      <c r="A1" s="31" t="s">
        <v>475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s="2" customFormat="1" ht="61.5" customHeight="1" thickBo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6"/>
    </row>
    <row r="3" spans="1:13" s="1" customFormat="1" ht="12.75" customHeight="1">
      <c r="A3" s="37" t="s">
        <v>0</v>
      </c>
      <c r="B3" s="39" t="s">
        <v>6</v>
      </c>
      <c r="C3" s="39" t="s">
        <v>7</v>
      </c>
      <c r="D3" s="26" t="s">
        <v>9</v>
      </c>
      <c r="E3" s="26" t="s">
        <v>4</v>
      </c>
      <c r="F3" s="26" t="s">
        <v>8</v>
      </c>
      <c r="G3" s="26" t="s">
        <v>10</v>
      </c>
      <c r="H3" s="26"/>
      <c r="I3" s="26"/>
      <c r="J3" s="26"/>
      <c r="K3" s="26" t="s">
        <v>130</v>
      </c>
      <c r="L3" s="26" t="s">
        <v>3</v>
      </c>
      <c r="M3" s="28" t="s">
        <v>2</v>
      </c>
    </row>
    <row r="4" spans="1:13" s="1" customFormat="1" ht="21" customHeight="1" thickBot="1">
      <c r="A4" s="38"/>
      <c r="B4" s="27"/>
      <c r="C4" s="27"/>
      <c r="D4" s="27"/>
      <c r="E4" s="27"/>
      <c r="F4" s="27"/>
      <c r="G4" s="5">
        <v>1</v>
      </c>
      <c r="H4" s="5">
        <v>2</v>
      </c>
      <c r="I4" s="5">
        <v>3</v>
      </c>
      <c r="J4" s="5" t="s">
        <v>5</v>
      </c>
      <c r="K4" s="27"/>
      <c r="L4" s="27"/>
      <c r="M4" s="29"/>
    </row>
    <row r="5" spans="1:12" ht="15">
      <c r="A5" s="30" t="s">
        <v>11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3" ht="12.75">
      <c r="A6" s="6" t="s">
        <v>13</v>
      </c>
      <c r="B6" s="6" t="s">
        <v>14</v>
      </c>
      <c r="C6" s="6" t="s">
        <v>15</v>
      </c>
      <c r="D6" s="6" t="str">
        <f>"0,6793"</f>
        <v>0,6793</v>
      </c>
      <c r="E6" s="6" t="s">
        <v>16</v>
      </c>
      <c r="F6" s="6" t="s">
        <v>17</v>
      </c>
      <c r="G6" s="8" t="s">
        <v>18</v>
      </c>
      <c r="H6" s="8" t="s">
        <v>19</v>
      </c>
      <c r="I6" s="7" t="s">
        <v>20</v>
      </c>
      <c r="J6" s="7"/>
      <c r="K6" s="6" t="str">
        <f>"130,0"</f>
        <v>130,0</v>
      </c>
      <c r="L6" s="8" t="str">
        <f>"88,3090"</f>
        <v>88,3090</v>
      </c>
      <c r="M6" s="6" t="s">
        <v>21</v>
      </c>
    </row>
    <row r="7" spans="1:13" ht="12.75">
      <c r="A7" s="9" t="s">
        <v>23</v>
      </c>
      <c r="B7" s="9" t="s">
        <v>24</v>
      </c>
      <c r="C7" s="9" t="s">
        <v>25</v>
      </c>
      <c r="D7" s="9" t="str">
        <f>"0,6733"</f>
        <v>0,6733</v>
      </c>
      <c r="E7" s="9" t="s">
        <v>26</v>
      </c>
      <c r="F7" s="9" t="s">
        <v>27</v>
      </c>
      <c r="G7" s="11" t="s">
        <v>28</v>
      </c>
      <c r="H7" s="11" t="s">
        <v>29</v>
      </c>
      <c r="I7" s="11" t="s">
        <v>30</v>
      </c>
      <c r="J7" s="10"/>
      <c r="K7" s="9" t="str">
        <f>"115,0"</f>
        <v>115,0</v>
      </c>
      <c r="L7" s="11" t="str">
        <f>"77,4352"</f>
        <v>77,4352</v>
      </c>
      <c r="M7" s="9" t="s">
        <v>31</v>
      </c>
    </row>
    <row r="9" spans="1:12" ht="15">
      <c r="A9" s="40" t="s">
        <v>32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3" ht="12.75">
      <c r="A10" s="12" t="s">
        <v>34</v>
      </c>
      <c r="B10" s="12" t="s">
        <v>35</v>
      </c>
      <c r="C10" s="12" t="s">
        <v>36</v>
      </c>
      <c r="D10" s="12" t="str">
        <f>"0,6557"</f>
        <v>0,6557</v>
      </c>
      <c r="E10" s="12" t="s">
        <v>26</v>
      </c>
      <c r="F10" s="12" t="s">
        <v>27</v>
      </c>
      <c r="G10" s="14" t="s">
        <v>18</v>
      </c>
      <c r="H10" s="14" t="s">
        <v>37</v>
      </c>
      <c r="I10" s="13" t="s">
        <v>38</v>
      </c>
      <c r="J10" s="13"/>
      <c r="K10" s="12" t="str">
        <f>"127,5"</f>
        <v>127,5</v>
      </c>
      <c r="L10" s="14" t="str">
        <f>"86,9458"</f>
        <v>86,9458</v>
      </c>
      <c r="M10" s="12" t="s">
        <v>31</v>
      </c>
    </row>
    <row r="12" spans="1:12" ht="15">
      <c r="A12" s="40" t="s">
        <v>39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3" ht="12.75">
      <c r="A13" s="6" t="s">
        <v>41</v>
      </c>
      <c r="B13" s="6" t="s">
        <v>42</v>
      </c>
      <c r="C13" s="6" t="s">
        <v>43</v>
      </c>
      <c r="D13" s="6" t="str">
        <f>"0,5889"</f>
        <v>0,5889</v>
      </c>
      <c r="E13" s="6" t="s">
        <v>26</v>
      </c>
      <c r="F13" s="6" t="s">
        <v>27</v>
      </c>
      <c r="G13" s="8" t="s">
        <v>44</v>
      </c>
      <c r="H13" s="8" t="s">
        <v>45</v>
      </c>
      <c r="I13" s="8" t="s">
        <v>46</v>
      </c>
      <c r="J13" s="7"/>
      <c r="K13" s="6" t="str">
        <f>"137,5"</f>
        <v>137,5</v>
      </c>
      <c r="L13" s="8" t="str">
        <f>"80,9738"</f>
        <v>80,9738</v>
      </c>
      <c r="M13" s="6" t="s">
        <v>31</v>
      </c>
    </row>
    <row r="14" spans="1:13" ht="12.75">
      <c r="A14" s="9" t="s">
        <v>48</v>
      </c>
      <c r="B14" s="9" t="s">
        <v>49</v>
      </c>
      <c r="C14" s="9" t="s">
        <v>50</v>
      </c>
      <c r="D14" s="9" t="str">
        <f>"0,5853"</f>
        <v>0,5853</v>
      </c>
      <c r="E14" s="9" t="s">
        <v>51</v>
      </c>
      <c r="F14" s="9" t="s">
        <v>27</v>
      </c>
      <c r="G14" s="11" t="s">
        <v>29</v>
      </c>
      <c r="H14" s="11" t="s">
        <v>52</v>
      </c>
      <c r="I14" s="10" t="s">
        <v>44</v>
      </c>
      <c r="J14" s="10"/>
      <c r="K14" s="9" t="str">
        <f>"117,5"</f>
        <v>117,5</v>
      </c>
      <c r="L14" s="11" t="str">
        <f>"68,7728"</f>
        <v>68,7728</v>
      </c>
      <c r="M14" s="9" t="s">
        <v>53</v>
      </c>
    </row>
    <row r="16" spans="1:12" ht="15">
      <c r="A16" s="40" t="s">
        <v>54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3" ht="12.75">
      <c r="A17" s="6" t="s">
        <v>56</v>
      </c>
      <c r="B17" s="6" t="s">
        <v>57</v>
      </c>
      <c r="C17" s="6" t="s">
        <v>58</v>
      </c>
      <c r="D17" s="6" t="str">
        <f>"0,5616"</f>
        <v>0,5616</v>
      </c>
      <c r="E17" s="6" t="s">
        <v>26</v>
      </c>
      <c r="F17" s="6" t="s">
        <v>27</v>
      </c>
      <c r="G17" s="8" t="s">
        <v>18</v>
      </c>
      <c r="H17" s="8" t="s">
        <v>45</v>
      </c>
      <c r="I17" s="8" t="s">
        <v>38</v>
      </c>
      <c r="J17" s="7"/>
      <c r="K17" s="6" t="str">
        <f>"135,0"</f>
        <v>135,0</v>
      </c>
      <c r="L17" s="8" t="str">
        <f>"78,8486"</f>
        <v>78,8486</v>
      </c>
      <c r="M17" s="6" t="s">
        <v>31</v>
      </c>
    </row>
    <row r="18" spans="1:13" ht="12.75">
      <c r="A18" s="9" t="s">
        <v>60</v>
      </c>
      <c r="B18" s="9" t="s">
        <v>61</v>
      </c>
      <c r="C18" s="9" t="s">
        <v>62</v>
      </c>
      <c r="D18" s="9" t="str">
        <f>"0,5641"</f>
        <v>0,5641</v>
      </c>
      <c r="E18" s="9" t="s">
        <v>26</v>
      </c>
      <c r="F18" s="9" t="s">
        <v>27</v>
      </c>
      <c r="G18" s="11" t="s">
        <v>63</v>
      </c>
      <c r="H18" s="11" t="s">
        <v>64</v>
      </c>
      <c r="I18" s="11" t="s">
        <v>65</v>
      </c>
      <c r="J18" s="10"/>
      <c r="K18" s="9" t="str">
        <f>"147,5"</f>
        <v>147,5</v>
      </c>
      <c r="L18" s="11" t="str">
        <f>"97,5905"</f>
        <v>97,5905</v>
      </c>
      <c r="M18" s="9" t="s">
        <v>31</v>
      </c>
    </row>
    <row r="20" spans="1:12" ht="15">
      <c r="A20" s="40" t="s">
        <v>66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1:13" ht="12.75">
      <c r="A21" s="6" t="s">
        <v>68</v>
      </c>
      <c r="B21" s="6" t="s">
        <v>69</v>
      </c>
      <c r="C21" s="6" t="s">
        <v>70</v>
      </c>
      <c r="D21" s="6" t="str">
        <f>"0,5416"</f>
        <v>0,5416</v>
      </c>
      <c r="E21" s="6" t="s">
        <v>26</v>
      </c>
      <c r="F21" s="6" t="s">
        <v>27</v>
      </c>
      <c r="G21" s="8" t="s">
        <v>71</v>
      </c>
      <c r="H21" s="8" t="s">
        <v>28</v>
      </c>
      <c r="I21" s="8" t="s">
        <v>29</v>
      </c>
      <c r="J21" s="7"/>
      <c r="K21" s="6" t="str">
        <f>"110,0"</f>
        <v>110,0</v>
      </c>
      <c r="L21" s="8" t="str">
        <f>"59,5815"</f>
        <v>59,5815</v>
      </c>
      <c r="M21" s="6" t="s">
        <v>31</v>
      </c>
    </row>
    <row r="22" spans="1:13" ht="12.75">
      <c r="A22" s="9" t="s">
        <v>73</v>
      </c>
      <c r="B22" s="9" t="s">
        <v>74</v>
      </c>
      <c r="C22" s="9" t="s">
        <v>75</v>
      </c>
      <c r="D22" s="9" t="str">
        <f>"0,5448"</f>
        <v>0,5448</v>
      </c>
      <c r="E22" s="9" t="s">
        <v>16</v>
      </c>
      <c r="F22" s="9" t="s">
        <v>17</v>
      </c>
      <c r="G22" s="10" t="s">
        <v>76</v>
      </c>
      <c r="H22" s="11" t="s">
        <v>76</v>
      </c>
      <c r="I22" s="11" t="s">
        <v>77</v>
      </c>
      <c r="J22" s="10"/>
      <c r="K22" s="9" t="str">
        <f>"80,0"</f>
        <v>80,0</v>
      </c>
      <c r="L22" s="11" t="str">
        <f>"43,5840"</f>
        <v>43,5840</v>
      </c>
      <c r="M22" s="9" t="s">
        <v>21</v>
      </c>
    </row>
    <row r="24" spans="1:12" ht="15">
      <c r="A24" s="40" t="s">
        <v>78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3" ht="12.75">
      <c r="A25" s="12" t="s">
        <v>80</v>
      </c>
      <c r="B25" s="12" t="s">
        <v>81</v>
      </c>
      <c r="C25" s="12" t="s">
        <v>82</v>
      </c>
      <c r="D25" s="12" t="str">
        <f>"0,5264"</f>
        <v>0,5264</v>
      </c>
      <c r="E25" s="12" t="s">
        <v>83</v>
      </c>
      <c r="F25" s="12" t="s">
        <v>84</v>
      </c>
      <c r="G25" s="14" t="s">
        <v>20</v>
      </c>
      <c r="H25" s="14" t="s">
        <v>85</v>
      </c>
      <c r="I25" s="14" t="s">
        <v>86</v>
      </c>
      <c r="J25" s="13"/>
      <c r="K25" s="12" t="str">
        <f>"160,0"</f>
        <v>160,0</v>
      </c>
      <c r="L25" s="14" t="str">
        <f>"91,9813"</f>
        <v>91,9813</v>
      </c>
      <c r="M25" s="12" t="s">
        <v>53</v>
      </c>
    </row>
    <row r="27" ht="15">
      <c r="E27" s="15" t="s">
        <v>87</v>
      </c>
    </row>
    <row r="28" ht="15">
      <c r="E28" s="15" t="s">
        <v>88</v>
      </c>
    </row>
    <row r="29" ht="15">
      <c r="E29" s="15" t="s">
        <v>89</v>
      </c>
    </row>
    <row r="30" ht="15">
      <c r="E30" s="15" t="s">
        <v>90</v>
      </c>
    </row>
    <row r="31" ht="15">
      <c r="E31" s="15" t="s">
        <v>90</v>
      </c>
    </row>
    <row r="32" ht="15">
      <c r="E32" s="15" t="s">
        <v>91</v>
      </c>
    </row>
    <row r="33" ht="15">
      <c r="E33" s="15"/>
    </row>
    <row r="35" spans="1:2" ht="18">
      <c r="A35" s="16" t="s">
        <v>92</v>
      </c>
      <c r="B35" s="16"/>
    </row>
    <row r="36" spans="1:2" ht="15">
      <c r="A36" s="17" t="s">
        <v>93</v>
      </c>
      <c r="B36" s="17"/>
    </row>
    <row r="37" spans="1:2" ht="14.25">
      <c r="A37" s="19"/>
      <c r="B37" s="20" t="s">
        <v>94</v>
      </c>
    </row>
    <row r="38" spans="1:5" ht="15">
      <c r="A38" s="21" t="s">
        <v>95</v>
      </c>
      <c r="B38" s="21" t="s">
        <v>96</v>
      </c>
      <c r="C38" s="21" t="s">
        <v>97</v>
      </c>
      <c r="D38" s="21" t="s">
        <v>98</v>
      </c>
      <c r="E38" s="21" t="s">
        <v>99</v>
      </c>
    </row>
    <row r="39" spans="1:5" ht="12.75">
      <c r="A39" s="18" t="s">
        <v>33</v>
      </c>
      <c r="B39" s="4" t="s">
        <v>100</v>
      </c>
      <c r="C39" s="4" t="s">
        <v>101</v>
      </c>
      <c r="D39" s="4" t="s">
        <v>37</v>
      </c>
      <c r="E39" s="22" t="s">
        <v>102</v>
      </c>
    </row>
    <row r="40" spans="1:5" ht="12.75">
      <c r="A40" s="18" t="s">
        <v>55</v>
      </c>
      <c r="B40" s="4" t="s">
        <v>100</v>
      </c>
      <c r="C40" s="4" t="s">
        <v>103</v>
      </c>
      <c r="D40" s="4" t="s">
        <v>38</v>
      </c>
      <c r="E40" s="22" t="s">
        <v>104</v>
      </c>
    </row>
    <row r="42" spans="1:2" ht="14.25">
      <c r="A42" s="19"/>
      <c r="B42" s="20" t="s">
        <v>105</v>
      </c>
    </row>
    <row r="43" spans="1:5" ht="15">
      <c r="A43" s="21" t="s">
        <v>95</v>
      </c>
      <c r="B43" s="21" t="s">
        <v>96</v>
      </c>
      <c r="C43" s="21" t="s">
        <v>97</v>
      </c>
      <c r="D43" s="21" t="s">
        <v>98</v>
      </c>
      <c r="E43" s="21" t="s">
        <v>99</v>
      </c>
    </row>
    <row r="44" spans="1:5" ht="12.75">
      <c r="A44" s="18" t="s">
        <v>12</v>
      </c>
      <c r="B44" s="4" t="s">
        <v>105</v>
      </c>
      <c r="C44" s="4" t="s">
        <v>106</v>
      </c>
      <c r="D44" s="4" t="s">
        <v>19</v>
      </c>
      <c r="E44" s="22" t="s">
        <v>107</v>
      </c>
    </row>
    <row r="45" spans="1:5" ht="12.75">
      <c r="A45" s="18" t="s">
        <v>40</v>
      </c>
      <c r="B45" s="4" t="s">
        <v>105</v>
      </c>
      <c r="C45" s="4" t="s">
        <v>108</v>
      </c>
      <c r="D45" s="4" t="s">
        <v>46</v>
      </c>
      <c r="E45" s="22" t="s">
        <v>109</v>
      </c>
    </row>
    <row r="46" spans="1:5" ht="12.75">
      <c r="A46" s="18" t="s">
        <v>22</v>
      </c>
      <c r="B46" s="4" t="s">
        <v>105</v>
      </c>
      <c r="C46" s="4" t="s">
        <v>106</v>
      </c>
      <c r="D46" s="4" t="s">
        <v>30</v>
      </c>
      <c r="E46" s="22" t="s">
        <v>110</v>
      </c>
    </row>
    <row r="47" spans="1:5" ht="12.75">
      <c r="A47" s="18" t="s">
        <v>47</v>
      </c>
      <c r="B47" s="4" t="s">
        <v>105</v>
      </c>
      <c r="C47" s="4" t="s">
        <v>108</v>
      </c>
      <c r="D47" s="4" t="s">
        <v>52</v>
      </c>
      <c r="E47" s="22" t="s">
        <v>111</v>
      </c>
    </row>
    <row r="48" spans="1:5" ht="12.75">
      <c r="A48" s="18" t="s">
        <v>67</v>
      </c>
      <c r="B48" s="4" t="s">
        <v>105</v>
      </c>
      <c r="C48" s="4" t="s">
        <v>112</v>
      </c>
      <c r="D48" s="4" t="s">
        <v>29</v>
      </c>
      <c r="E48" s="22" t="s">
        <v>113</v>
      </c>
    </row>
    <row r="49" spans="1:5" ht="12.75">
      <c r="A49" s="18" t="s">
        <v>72</v>
      </c>
      <c r="B49" s="4" t="s">
        <v>105</v>
      </c>
      <c r="C49" s="4" t="s">
        <v>112</v>
      </c>
      <c r="D49" s="4" t="s">
        <v>77</v>
      </c>
      <c r="E49" s="22" t="s">
        <v>114</v>
      </c>
    </row>
    <row r="51" spans="1:2" ht="14.25">
      <c r="A51" s="19"/>
      <c r="B51" s="20" t="s">
        <v>115</v>
      </c>
    </row>
    <row r="52" spans="1:5" ht="15">
      <c r="A52" s="21" t="s">
        <v>95</v>
      </c>
      <c r="B52" s="21" t="s">
        <v>96</v>
      </c>
      <c r="C52" s="21" t="s">
        <v>97</v>
      </c>
      <c r="D52" s="21" t="s">
        <v>98</v>
      </c>
      <c r="E52" s="21" t="s">
        <v>99</v>
      </c>
    </row>
    <row r="53" spans="1:5" ht="12.75">
      <c r="A53" s="18" t="s">
        <v>59</v>
      </c>
      <c r="B53" s="4" t="s">
        <v>116</v>
      </c>
      <c r="C53" s="4" t="s">
        <v>103</v>
      </c>
      <c r="D53" s="4" t="s">
        <v>65</v>
      </c>
      <c r="E53" s="22" t="s">
        <v>117</v>
      </c>
    </row>
    <row r="54" spans="1:5" ht="12.75">
      <c r="A54" s="18" t="s">
        <v>79</v>
      </c>
      <c r="B54" s="4" t="s">
        <v>116</v>
      </c>
      <c r="C54" s="4" t="s">
        <v>118</v>
      </c>
      <c r="D54" s="4" t="s">
        <v>86</v>
      </c>
      <c r="E54" s="22" t="s">
        <v>119</v>
      </c>
    </row>
    <row r="59" spans="1:2" ht="18">
      <c r="A59" s="16" t="s">
        <v>120</v>
      </c>
      <c r="B59" s="16"/>
    </row>
    <row r="60" spans="1:3" ht="15">
      <c r="A60" s="21" t="s">
        <v>121</v>
      </c>
      <c r="B60" s="21" t="s">
        <v>122</v>
      </c>
      <c r="C60" s="21" t="s">
        <v>123</v>
      </c>
    </row>
    <row r="61" spans="1:3" ht="12.75">
      <c r="A61" s="4" t="s">
        <v>26</v>
      </c>
      <c r="B61" s="4" t="s">
        <v>124</v>
      </c>
      <c r="C61" s="4" t="s">
        <v>125</v>
      </c>
    </row>
    <row r="62" spans="1:3" ht="12.75">
      <c r="A62" s="4" t="s">
        <v>16</v>
      </c>
      <c r="B62" s="4" t="s">
        <v>126</v>
      </c>
      <c r="C62" s="4" t="s">
        <v>127</v>
      </c>
    </row>
    <row r="63" spans="1:3" ht="12.75">
      <c r="A63" s="4" t="s">
        <v>83</v>
      </c>
      <c r="B63" s="4" t="s">
        <v>128</v>
      </c>
      <c r="C63" s="4" t="s">
        <v>129</v>
      </c>
    </row>
  </sheetData>
  <sheetProtection/>
  <mergeCells count="17">
    <mergeCell ref="A24:L24"/>
    <mergeCell ref="A5:L5"/>
    <mergeCell ref="A9:L9"/>
    <mergeCell ref="A12:L12"/>
    <mergeCell ref="A16:L16"/>
    <mergeCell ref="A20:L20"/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2019-10-21T07:20:06Z</dcterms:modified>
  <cp:category/>
  <cp:version/>
  <cp:contentType/>
  <cp:contentStatus/>
</cp:coreProperties>
</file>